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uroncap.sharepoint.com/sites/EuroNCAPILM/Shared Documents/Files/Published Protocols &amp; TB's/9. Technical Bulletins/1. Safe Driving/"/>
    </mc:Choice>
  </mc:AlternateContent>
  <xr:revisionPtr revIDLastSave="38" documentId="8_{6DF1612C-0AF0-401A-A9BF-1722FE4A0D2B}" xr6:coauthVersionLast="47" xr6:coauthVersionMax="47" xr10:uidLastSave="{497A8543-6B15-425C-9FDD-64812A76DC75}"/>
  <workbookProtection workbookAlgorithmName="SHA-512" workbookHashValue="tQcyhgxFu6NogyLi63yLAzQ7EypwrBZGVSVTNEACh0wWKSccIw+QLsxugYJGi7Ceiyq/lXdjPsyElmXDeF+yag==" workbookSaltValue="2NRQmLDw2MynANUCGwa/cw==" workbookSpinCount="100000" lockStructure="1"/>
  <bookViews>
    <workbookView xWindow="-8690" yWindow="-21710" windowWidth="51820" windowHeight="21100" tabRatio="789" xr2:uid="{00000000-000D-0000-FFFF-FFFF00000000}"/>
  </bookViews>
  <sheets>
    <sheet name="DE - GVC asses." sheetId="20" r:id="rId1"/>
    <sheet name="Version" sheetId="21" r:id="rId2"/>
  </sheets>
  <definedNames>
    <definedName name="_xlnm._FilterDatabase" localSheetId="0" hidden="1">'DE - GVC asses.'!$A$10:$AL$57</definedName>
    <definedName name="_xlnm.Print_Area" localSheetId="0">'DE - GVC asses.'!$Y$4:$AL$10,'DE - GVC asses.'!$B$8:$B$8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24" i="20" l="1"/>
  <c r="AL57" i="20" l="1"/>
  <c r="AK57" i="20" a="1"/>
  <c r="AK57" i="20" s="1"/>
  <c r="AJ57" i="20"/>
  <c r="AI57" i="20" a="1"/>
  <c r="AI57" i="20" s="1"/>
  <c r="AH57" i="20" a="1"/>
  <c r="AH57" i="20" s="1"/>
  <c r="AG57" i="20" a="1"/>
  <c r="AG57" i="20" s="1"/>
  <c r="AF57" i="20" a="1"/>
  <c r="AF57" i="20" s="1"/>
  <c r="AE57" i="20" a="1"/>
  <c r="AE57" i="20" s="1"/>
  <c r="U57" i="20"/>
  <c r="T57" i="20"/>
  <c r="S57" i="20"/>
  <c r="V57" i="20" s="1"/>
  <c r="N57" i="20"/>
  <c r="G57" i="20"/>
  <c r="AL56" i="20"/>
  <c r="AK56" i="20" a="1"/>
  <c r="AK56" i="20" s="1"/>
  <c r="AJ56" i="20"/>
  <c r="AI56" i="20" a="1"/>
  <c r="AI56" i="20" s="1"/>
  <c r="AH56" i="20" a="1"/>
  <c r="AH56" i="20" s="1"/>
  <c r="AG56" i="20" a="1"/>
  <c r="AG56" i="20" s="1"/>
  <c r="AF56" i="20" a="1"/>
  <c r="AF56" i="20" s="1"/>
  <c r="AE56" i="20" a="1"/>
  <c r="AE56" i="20" s="1"/>
  <c r="U56" i="20"/>
  <c r="T56" i="20"/>
  <c r="S56" i="20"/>
  <c r="V56" i="20" s="1"/>
  <c r="N56" i="20"/>
  <c r="G56" i="20"/>
  <c r="AL55" i="20"/>
  <c r="AK55" i="20" a="1"/>
  <c r="AK55" i="20" s="1"/>
  <c r="AJ55" i="20"/>
  <c r="AI55" i="20" a="1"/>
  <c r="AI55" i="20" s="1"/>
  <c r="AH55" i="20" a="1"/>
  <c r="AH55" i="20" s="1"/>
  <c r="AG55" i="20" a="1"/>
  <c r="AG55" i="20" s="1"/>
  <c r="AF55" i="20" a="1"/>
  <c r="AF55" i="20" s="1"/>
  <c r="AE55" i="20" a="1"/>
  <c r="AE55" i="20" s="1"/>
  <c r="U55" i="20"/>
  <c r="T55" i="20"/>
  <c r="S55" i="20"/>
  <c r="V55" i="20" s="1"/>
  <c r="O55" i="20"/>
  <c r="N55" i="20"/>
  <c r="AL54" i="20"/>
  <c r="AK54" i="20" a="1"/>
  <c r="AK54" i="20" s="1"/>
  <c r="AJ54" i="20"/>
  <c r="AI54" i="20" a="1"/>
  <c r="AI54" i="20" s="1"/>
  <c r="AH54" i="20" a="1"/>
  <c r="AH54" i="20" s="1"/>
  <c r="AG54" i="20" a="1"/>
  <c r="AG54" i="20" s="1"/>
  <c r="AF54" i="20" a="1"/>
  <c r="AF54" i="20" s="1"/>
  <c r="AE54" i="20" a="1"/>
  <c r="AE54" i="20" s="1"/>
  <c r="U54" i="20"/>
  <c r="T54" i="20"/>
  <c r="S54" i="20"/>
  <c r="V54" i="20" s="1"/>
  <c r="N54" i="20"/>
  <c r="AL53" i="20"/>
  <c r="AK53" i="20" a="1"/>
  <c r="AK53" i="20" s="1"/>
  <c r="AJ53" i="20"/>
  <c r="AI53" i="20" a="1"/>
  <c r="AI53" i="20" s="1"/>
  <c r="AH53" i="20" a="1"/>
  <c r="AH53" i="20" s="1"/>
  <c r="AG53" i="20" a="1"/>
  <c r="AG53" i="20" s="1"/>
  <c r="AF53" i="20" a="1"/>
  <c r="AF53" i="20" s="1"/>
  <c r="AE53" i="20" a="1"/>
  <c r="AE53" i="20" s="1"/>
  <c r="U53" i="20"/>
  <c r="T53" i="20"/>
  <c r="S53" i="20"/>
  <c r="V53" i="20" s="1"/>
  <c r="N53" i="20"/>
  <c r="AL52" i="20"/>
  <c r="AK52" i="20" a="1"/>
  <c r="AK52" i="20" s="1"/>
  <c r="AJ52" i="20"/>
  <c r="AI52" i="20" a="1"/>
  <c r="AI52" i="20" s="1"/>
  <c r="AH52" i="20" a="1"/>
  <c r="AH52" i="20" s="1"/>
  <c r="AG52" i="20" a="1"/>
  <c r="AG52" i="20" s="1"/>
  <c r="AF52" i="20" a="1"/>
  <c r="AF52" i="20" s="1"/>
  <c r="AE52" i="20" a="1"/>
  <c r="AE52" i="20" s="1"/>
  <c r="U52" i="20"/>
  <c r="T52" i="20"/>
  <c r="S52" i="20"/>
  <c r="V52" i="20" s="1"/>
  <c r="N52" i="20"/>
  <c r="AL51" i="20"/>
  <c r="AK51" i="20" a="1"/>
  <c r="AK51" i="20" s="1"/>
  <c r="AJ51" i="20"/>
  <c r="AI51" i="20" a="1"/>
  <c r="AI51" i="20" s="1"/>
  <c r="AH51" i="20" a="1"/>
  <c r="AH51" i="20" s="1"/>
  <c r="AG51" i="20" a="1"/>
  <c r="AG51" i="20" s="1"/>
  <c r="AF51" i="20" a="1"/>
  <c r="AF51" i="20" s="1"/>
  <c r="AE51" i="20" a="1"/>
  <c r="AE51" i="20" s="1"/>
  <c r="U51" i="20"/>
  <c r="T51" i="20"/>
  <c r="S51" i="20"/>
  <c r="V51" i="20" s="1"/>
  <c r="N51" i="20"/>
  <c r="AL50" i="20"/>
  <c r="AK50" i="20" a="1"/>
  <c r="AK50" i="20" s="1"/>
  <c r="AJ50" i="20"/>
  <c r="AI50" i="20" a="1"/>
  <c r="AI50" i="20" s="1"/>
  <c r="AH50" i="20" a="1"/>
  <c r="AH50" i="20" s="1"/>
  <c r="AG50" i="20" a="1"/>
  <c r="AG50" i="20" s="1"/>
  <c r="AF50" i="20" a="1"/>
  <c r="AF50" i="20" s="1"/>
  <c r="AE50" i="20" a="1"/>
  <c r="AE50" i="20" s="1"/>
  <c r="U50" i="20"/>
  <c r="T50" i="20"/>
  <c r="S50" i="20"/>
  <c r="V50" i="20" s="1"/>
  <c r="N50" i="20"/>
  <c r="AL49" i="20"/>
  <c r="AK49" i="20" a="1"/>
  <c r="AK49" i="20" s="1"/>
  <c r="AJ49" i="20"/>
  <c r="AI49" i="20" a="1"/>
  <c r="AI49" i="20" s="1"/>
  <c r="AH49" i="20" a="1"/>
  <c r="AH49" i="20" s="1"/>
  <c r="AG49" i="20" a="1"/>
  <c r="AG49" i="20" s="1"/>
  <c r="AF49" i="20" a="1"/>
  <c r="AF49" i="20" s="1"/>
  <c r="AE49" i="20" a="1"/>
  <c r="AE49" i="20" s="1"/>
  <c r="U49" i="20"/>
  <c r="T49" i="20"/>
  <c r="S49" i="20"/>
  <c r="V49" i="20" s="1"/>
  <c r="N49" i="20"/>
  <c r="AL48" i="20"/>
  <c r="AK48" i="20" a="1"/>
  <c r="AK48" i="20" s="1"/>
  <c r="AJ48" i="20"/>
  <c r="AI48" i="20" a="1"/>
  <c r="AI48" i="20" s="1"/>
  <c r="AH48" i="20" a="1"/>
  <c r="AH48" i="20" s="1"/>
  <c r="AG48" i="20" a="1"/>
  <c r="AG48" i="20" s="1"/>
  <c r="AF48" i="20" a="1"/>
  <c r="AF48" i="20" s="1"/>
  <c r="N48" i="20"/>
  <c r="AL47" i="20"/>
  <c r="AK47" i="20" a="1"/>
  <c r="AK47" i="20" s="1"/>
  <c r="AJ47" i="20"/>
  <c r="AI47" i="20" a="1"/>
  <c r="AI47" i="20" s="1"/>
  <c r="AH47" i="20" a="1"/>
  <c r="AH47" i="20" s="1"/>
  <c r="AG47" i="20" a="1"/>
  <c r="AG47" i="20" s="1"/>
  <c r="AF47" i="20" a="1"/>
  <c r="AF47" i="20" s="1"/>
  <c r="AE47" i="20" a="1"/>
  <c r="AE47" i="20" s="1"/>
  <c r="U47" i="20"/>
  <c r="T47" i="20"/>
  <c r="S47" i="20"/>
  <c r="V47" i="20" s="1"/>
  <c r="N47" i="20"/>
  <c r="AL46" i="20"/>
  <c r="AK46" i="20" a="1"/>
  <c r="AK46" i="20" s="1"/>
  <c r="AJ46" i="20"/>
  <c r="AI46" i="20" a="1"/>
  <c r="AI46" i="20" s="1"/>
  <c r="AH46" i="20" a="1"/>
  <c r="AH46" i="20" s="1"/>
  <c r="AG46" i="20" a="1"/>
  <c r="AG46" i="20" s="1"/>
  <c r="AF46" i="20" a="1"/>
  <c r="AF46" i="20" s="1"/>
  <c r="AE46" i="20" a="1"/>
  <c r="AE46" i="20" s="1"/>
  <c r="U46" i="20"/>
  <c r="T46" i="20"/>
  <c r="S46" i="20"/>
  <c r="V46" i="20" s="1"/>
  <c r="N46" i="20"/>
  <c r="AJ45" i="20"/>
  <c r="AH45" i="20" a="1"/>
  <c r="AH45" i="20" s="1"/>
  <c r="AG45" i="20" a="1"/>
  <c r="AG45" i="20" s="1"/>
  <c r="AF45" i="20" a="1"/>
  <c r="AF45" i="20" s="1"/>
  <c r="AE45" i="20" a="1"/>
  <c r="AE45" i="20" s="1"/>
  <c r="U45" i="20"/>
  <c r="T45" i="20"/>
  <c r="S45" i="20"/>
  <c r="V45" i="20" s="1"/>
  <c r="N45" i="20"/>
  <c r="AL44" i="20"/>
  <c r="AK44" i="20" a="1"/>
  <c r="AK44" i="20" s="1"/>
  <c r="AJ44" i="20"/>
  <c r="AI44" i="20" a="1"/>
  <c r="AI44" i="20" s="1"/>
  <c r="AH44" i="20" a="1"/>
  <c r="AH44" i="20" s="1"/>
  <c r="AG44" i="20" a="1"/>
  <c r="AG44" i="20" s="1"/>
  <c r="AF44" i="20" a="1"/>
  <c r="AF44" i="20" s="1"/>
  <c r="AE44" i="20" a="1"/>
  <c r="AE44" i="20" s="1"/>
  <c r="U44" i="20"/>
  <c r="T44" i="20"/>
  <c r="S44" i="20"/>
  <c r="V44" i="20" s="1"/>
  <c r="N44" i="20"/>
  <c r="AL43" i="20"/>
  <c r="AK43" i="20" a="1"/>
  <c r="AK43" i="20" s="1"/>
  <c r="AJ43" i="20"/>
  <c r="AI43" i="20" a="1"/>
  <c r="AI43" i="20" s="1"/>
  <c r="AH43" i="20" a="1"/>
  <c r="AH43" i="20" s="1"/>
  <c r="AG43" i="20" a="1"/>
  <c r="AG43" i="20" s="1"/>
  <c r="AF43" i="20" a="1"/>
  <c r="AF43" i="20" s="1"/>
  <c r="AE43" i="20" a="1"/>
  <c r="AE43" i="20" s="1"/>
  <c r="U43" i="20"/>
  <c r="T43" i="20"/>
  <c r="S43" i="20"/>
  <c r="V43" i="20" s="1"/>
  <c r="N43" i="20"/>
  <c r="AL42" i="20"/>
  <c r="AK42" i="20" a="1"/>
  <c r="AK42" i="20" s="1"/>
  <c r="AJ42" i="20"/>
  <c r="AI42" i="20" a="1"/>
  <c r="AI42" i="20" s="1"/>
  <c r="AH42" i="20" a="1"/>
  <c r="AH42" i="20" s="1"/>
  <c r="AG42" i="20" a="1"/>
  <c r="AG42" i="20" s="1"/>
  <c r="AF42" i="20" a="1"/>
  <c r="AF42" i="20" s="1"/>
  <c r="AE42" i="20" a="1"/>
  <c r="AE42" i="20" s="1"/>
  <c r="U42" i="20"/>
  <c r="T42" i="20"/>
  <c r="S42" i="20"/>
  <c r="V42" i="20" s="1"/>
  <c r="N42" i="20"/>
  <c r="AL41" i="20"/>
  <c r="AK41" i="20" a="1"/>
  <c r="AK41" i="20" s="1"/>
  <c r="AJ41" i="20"/>
  <c r="AI41" i="20" a="1"/>
  <c r="AI41" i="20" s="1"/>
  <c r="AH41" i="20" a="1"/>
  <c r="AH41" i="20" s="1"/>
  <c r="AG41" i="20" a="1"/>
  <c r="AG41" i="20" s="1"/>
  <c r="AF41" i="20" a="1"/>
  <c r="AF41" i="20" s="1"/>
  <c r="N41" i="20"/>
  <c r="AL40" i="20"/>
  <c r="AK40" i="20" a="1"/>
  <c r="AK40" i="20" s="1"/>
  <c r="AJ40" i="20"/>
  <c r="AI40" i="20" a="1"/>
  <c r="AI40" i="20" s="1"/>
  <c r="AH40" i="20" a="1"/>
  <c r="AH40" i="20" s="1"/>
  <c r="AG40" i="20" a="1"/>
  <c r="AG40" i="20" s="1"/>
  <c r="AF40" i="20" a="1"/>
  <c r="AF40" i="20" s="1"/>
  <c r="AE40" i="20" a="1"/>
  <c r="AE40" i="20" s="1"/>
  <c r="U40" i="20"/>
  <c r="T40" i="20"/>
  <c r="S40" i="20"/>
  <c r="V40" i="20" s="1"/>
  <c r="N40" i="20"/>
  <c r="AL39" i="20"/>
  <c r="AK39" i="20" a="1"/>
  <c r="AK39" i="20" s="1"/>
  <c r="AJ39" i="20"/>
  <c r="AI39" i="20" a="1"/>
  <c r="AI39" i="20" s="1"/>
  <c r="AH39" i="20" a="1"/>
  <c r="AH39" i="20" s="1"/>
  <c r="AG39" i="20" a="1"/>
  <c r="AG39" i="20" s="1"/>
  <c r="AF39" i="20" a="1"/>
  <c r="AF39" i="20" s="1"/>
  <c r="AE39" i="20" a="1"/>
  <c r="AE39" i="20" s="1"/>
  <c r="U39" i="20"/>
  <c r="T39" i="20"/>
  <c r="S39" i="20"/>
  <c r="V39" i="20" s="1"/>
  <c r="N39" i="20"/>
  <c r="AL38" i="20"/>
  <c r="AK38" i="20" a="1"/>
  <c r="AK38" i="20" s="1"/>
  <c r="AJ38" i="20"/>
  <c r="AI38" i="20" a="1"/>
  <c r="AI38" i="20" s="1"/>
  <c r="AH38" i="20" a="1"/>
  <c r="AH38" i="20" s="1"/>
  <c r="AG38" i="20" a="1"/>
  <c r="AG38" i="20" s="1"/>
  <c r="AF38" i="20" a="1"/>
  <c r="AF38" i="20" s="1"/>
  <c r="AE38" i="20" a="1"/>
  <c r="AE38" i="20" s="1"/>
  <c r="U38" i="20"/>
  <c r="T38" i="20"/>
  <c r="S38" i="20"/>
  <c r="V38" i="20" s="1"/>
  <c r="N38" i="20"/>
  <c r="AL37" i="20"/>
  <c r="AK37" i="20" a="1"/>
  <c r="AK37" i="20" s="1"/>
  <c r="AJ37" i="20"/>
  <c r="AI37" i="20" a="1"/>
  <c r="AI37" i="20" s="1"/>
  <c r="AH37" i="20" a="1"/>
  <c r="AH37" i="20" s="1"/>
  <c r="AG37" i="20" a="1"/>
  <c r="AG37" i="20" s="1"/>
  <c r="AF37" i="20" a="1"/>
  <c r="AF37" i="20" s="1"/>
  <c r="AE37" i="20" a="1"/>
  <c r="AE37" i="20" s="1"/>
  <c r="U37" i="20"/>
  <c r="T37" i="20"/>
  <c r="S37" i="20"/>
  <c r="V37" i="20" s="1"/>
  <c r="N37" i="20"/>
  <c r="AL36" i="20"/>
  <c r="AK36" i="20" a="1"/>
  <c r="AK36" i="20" s="1"/>
  <c r="AJ36" i="20"/>
  <c r="AI36" i="20" a="1"/>
  <c r="AI36" i="20" s="1"/>
  <c r="AH36" i="20" a="1"/>
  <c r="AH36" i="20" s="1"/>
  <c r="AG36" i="20" a="1"/>
  <c r="AG36" i="20" s="1"/>
  <c r="AF36" i="20" a="1"/>
  <c r="AF36" i="20" s="1"/>
  <c r="AE36" i="20" a="1"/>
  <c r="AE36" i="20" s="1"/>
  <c r="U36" i="20"/>
  <c r="T36" i="20"/>
  <c r="S36" i="20"/>
  <c r="V36" i="20" s="1"/>
  <c r="N36" i="20"/>
  <c r="AL35" i="20"/>
  <c r="AK35" i="20" a="1"/>
  <c r="AK35" i="20" s="1"/>
  <c r="AJ35" i="20"/>
  <c r="AI35" i="20" a="1"/>
  <c r="AI35" i="20" s="1"/>
  <c r="AH35" i="20" a="1"/>
  <c r="AH35" i="20" s="1"/>
  <c r="AG35" i="20" a="1"/>
  <c r="AG35" i="20" s="1"/>
  <c r="AF35" i="20" a="1"/>
  <c r="AF35" i="20" s="1"/>
  <c r="AE35" i="20" a="1"/>
  <c r="AE35" i="20" s="1"/>
  <c r="U35" i="20"/>
  <c r="T35" i="20"/>
  <c r="S35" i="20"/>
  <c r="V35" i="20" s="1"/>
  <c r="N35" i="20"/>
  <c r="AL34" i="20"/>
  <c r="AK34" i="20" a="1"/>
  <c r="AK34" i="20" s="1"/>
  <c r="AJ34" i="20"/>
  <c r="AI34" i="20" a="1"/>
  <c r="AI34" i="20" s="1"/>
  <c r="AH34" i="20" a="1"/>
  <c r="AH34" i="20" s="1"/>
  <c r="AG34" i="20" a="1"/>
  <c r="AG34" i="20" s="1"/>
  <c r="AF34" i="20" a="1"/>
  <c r="AF34" i="20" s="1"/>
  <c r="S34" i="20"/>
  <c r="V34" i="20" s="1"/>
  <c r="R34" i="20"/>
  <c r="U34" i="20" s="1"/>
  <c r="Q34" i="20"/>
  <c r="T34" i="20" s="1"/>
  <c r="N34" i="20"/>
  <c r="AL33" i="20"/>
  <c r="AK33" i="20" a="1"/>
  <c r="AK33" i="20" s="1"/>
  <c r="AJ33" i="20"/>
  <c r="AI33" i="20" a="1"/>
  <c r="AI33" i="20" s="1"/>
  <c r="AH33" i="20" a="1"/>
  <c r="AH33" i="20" s="1"/>
  <c r="AG33" i="20" a="1"/>
  <c r="AG33" i="20" s="1"/>
  <c r="AF33" i="20" a="1"/>
  <c r="AF33" i="20" s="1"/>
  <c r="AE33" i="20" a="1"/>
  <c r="AE33" i="20" s="1"/>
  <c r="S33" i="20"/>
  <c r="V33" i="20" s="1"/>
  <c r="R33" i="20"/>
  <c r="U33" i="20" s="1"/>
  <c r="Q33" i="20"/>
  <c r="T33" i="20" s="1"/>
  <c r="N33" i="20"/>
  <c r="AL32" i="20"/>
  <c r="AK32" i="20" a="1"/>
  <c r="AK32" i="20" s="1"/>
  <c r="AJ32" i="20"/>
  <c r="AI32" i="20" a="1"/>
  <c r="AI32" i="20" s="1"/>
  <c r="AH32" i="20" a="1"/>
  <c r="AH32" i="20" s="1"/>
  <c r="AG32" i="20" a="1"/>
  <c r="AG32" i="20" s="1"/>
  <c r="AF32" i="20" a="1"/>
  <c r="AF32" i="20" s="1"/>
  <c r="AE32" i="20" a="1"/>
  <c r="AE32" i="20" s="1"/>
  <c r="U32" i="20"/>
  <c r="T32" i="20"/>
  <c r="S32" i="20"/>
  <c r="V32" i="20" s="1"/>
  <c r="N32" i="20"/>
  <c r="AL31" i="20"/>
  <c r="AK31" i="20" a="1"/>
  <c r="AK31" i="20" s="1"/>
  <c r="AJ31" i="20"/>
  <c r="AI31" i="20" a="1"/>
  <c r="AI31" i="20" s="1"/>
  <c r="AH31" i="20" a="1"/>
  <c r="AH31" i="20" s="1"/>
  <c r="AG31" i="20" a="1"/>
  <c r="AG31" i="20" s="1"/>
  <c r="AF31" i="20" a="1"/>
  <c r="AF31" i="20" s="1"/>
  <c r="AE31" i="20" a="1"/>
  <c r="AE31" i="20" s="1"/>
  <c r="U31" i="20"/>
  <c r="T31" i="20"/>
  <c r="S31" i="20"/>
  <c r="V31" i="20" s="1"/>
  <c r="N31" i="20"/>
  <c r="AL30" i="20"/>
  <c r="AK30" i="20" a="1"/>
  <c r="AK30" i="20" s="1"/>
  <c r="AJ30" i="20"/>
  <c r="AI30" i="20" a="1"/>
  <c r="AI30" i="20" s="1"/>
  <c r="AH30" i="20" a="1"/>
  <c r="AH30" i="20" s="1"/>
  <c r="AG30" i="20" a="1"/>
  <c r="AG30" i="20" s="1"/>
  <c r="AF30" i="20" a="1"/>
  <c r="AF30" i="20" s="1"/>
  <c r="AE30" i="20" a="1"/>
  <c r="AE30" i="20" s="1"/>
  <c r="U30" i="20"/>
  <c r="T30" i="20"/>
  <c r="S30" i="20"/>
  <c r="V30" i="20" s="1"/>
  <c r="N30" i="20"/>
  <c r="AL29" i="20"/>
  <c r="AK29" i="20" a="1"/>
  <c r="AK29" i="20" s="1"/>
  <c r="AJ29" i="20"/>
  <c r="AI29" i="20" a="1"/>
  <c r="AI29" i="20" s="1"/>
  <c r="AH29" i="20" a="1"/>
  <c r="AH29" i="20" s="1"/>
  <c r="AG29" i="20" a="1"/>
  <c r="AG29" i="20" s="1"/>
  <c r="AF29" i="20" a="1"/>
  <c r="AF29" i="20" s="1"/>
  <c r="AE29" i="20" a="1"/>
  <c r="AE29" i="20" s="1"/>
  <c r="U29" i="20"/>
  <c r="T29" i="20"/>
  <c r="S29" i="20"/>
  <c r="V29" i="20" s="1"/>
  <c r="N29" i="20"/>
  <c r="AL28" i="20"/>
  <c r="AK28" i="20" a="1"/>
  <c r="AK28" i="20" s="1"/>
  <c r="AJ28" i="20"/>
  <c r="AI28" i="20" a="1"/>
  <c r="AI28" i="20" s="1"/>
  <c r="AH28" i="20" a="1"/>
  <c r="AH28" i="20" s="1"/>
  <c r="AG28" i="20" a="1"/>
  <c r="AG28" i="20" s="1"/>
  <c r="AF28" i="20" a="1"/>
  <c r="AF28" i="20" s="1"/>
  <c r="AE28" i="20" a="1"/>
  <c r="AE28" i="20" s="1"/>
  <c r="U28" i="20"/>
  <c r="T28" i="20"/>
  <c r="S28" i="20"/>
  <c r="V28" i="20" s="1"/>
  <c r="N28" i="20"/>
  <c r="AL27" i="20"/>
  <c r="AK27" i="20" a="1"/>
  <c r="AK27" i="20" s="1"/>
  <c r="AJ27" i="20"/>
  <c r="AI27" i="20" a="1"/>
  <c r="AI27" i="20" s="1"/>
  <c r="AH27" i="20" a="1"/>
  <c r="AH27" i="20" s="1"/>
  <c r="AG27" i="20" a="1"/>
  <c r="AG27" i="20" s="1"/>
  <c r="AF27" i="20" a="1"/>
  <c r="AF27" i="20" s="1"/>
  <c r="AE27" i="20" a="1"/>
  <c r="AE27" i="20" s="1"/>
  <c r="U27" i="20"/>
  <c r="T27" i="20"/>
  <c r="S27" i="20"/>
  <c r="V27" i="20" s="1"/>
  <c r="N27" i="20"/>
  <c r="AL26" i="20"/>
  <c r="AK26" i="20" a="1"/>
  <c r="AK26" i="20" s="1"/>
  <c r="AJ26" i="20"/>
  <c r="AI26" i="20" a="1"/>
  <c r="AI26" i="20" s="1"/>
  <c r="AH26" i="20" a="1"/>
  <c r="AH26" i="20" s="1"/>
  <c r="AG26" i="20" a="1"/>
  <c r="AG26" i="20" s="1"/>
  <c r="AF26" i="20" a="1"/>
  <c r="AF26" i="20" s="1"/>
  <c r="AE26" i="20" a="1"/>
  <c r="AE26" i="20" s="1"/>
  <c r="U26" i="20"/>
  <c r="T26" i="20"/>
  <c r="S26" i="20"/>
  <c r="V26" i="20" s="1"/>
  <c r="N26" i="20"/>
  <c r="AL25" i="20"/>
  <c r="AK25" i="20" a="1"/>
  <c r="AK25" i="20" s="1"/>
  <c r="AJ25" i="20"/>
  <c r="AI25" i="20" a="1"/>
  <c r="AI25" i="20" s="1"/>
  <c r="AH25" i="20" a="1"/>
  <c r="AH25" i="20" s="1"/>
  <c r="AG25" i="20" a="1"/>
  <c r="AG25" i="20" s="1"/>
  <c r="AF25" i="20" a="1"/>
  <c r="AF25" i="20" s="1"/>
  <c r="AE25" i="20" a="1"/>
  <c r="AE25" i="20" s="1"/>
  <c r="U25" i="20"/>
  <c r="T25" i="20"/>
  <c r="S25" i="20"/>
  <c r="V25" i="20" s="1"/>
  <c r="N25" i="20"/>
  <c r="AK24" i="20" a="1"/>
  <c r="AK24" i="20" s="1"/>
  <c r="AJ24" i="20"/>
  <c r="AI24" i="20" a="1"/>
  <c r="AI24" i="20" s="1"/>
  <c r="AH24" i="20" a="1"/>
  <c r="AH24" i="20" s="1"/>
  <c r="AG24" i="20" a="1"/>
  <c r="AG24" i="20" s="1"/>
  <c r="AF24" i="20" a="1"/>
  <c r="AF24" i="20" s="1"/>
  <c r="AE24" i="20" a="1"/>
  <c r="AE24" i="20" s="1"/>
  <c r="U24" i="20"/>
  <c r="T24" i="20"/>
  <c r="S24" i="20"/>
  <c r="V24" i="20" s="1"/>
  <c r="N24" i="20"/>
  <c r="AL23" i="20"/>
  <c r="AK23" i="20" a="1"/>
  <c r="AK23" i="20" s="1"/>
  <c r="AJ23" i="20"/>
  <c r="AI23" i="20" a="1"/>
  <c r="AI23" i="20" s="1"/>
  <c r="AH23" i="20" a="1"/>
  <c r="AH23" i="20" s="1"/>
  <c r="AG23" i="20" a="1"/>
  <c r="AG23" i="20" s="1"/>
  <c r="AF23" i="20" a="1"/>
  <c r="AF23" i="20" s="1"/>
  <c r="AE23" i="20" a="1"/>
  <c r="AE23" i="20" s="1"/>
  <c r="U23" i="20"/>
  <c r="T23" i="20"/>
  <c r="S23" i="20"/>
  <c r="V23" i="20" s="1"/>
  <c r="N23" i="20"/>
  <c r="AL22" i="20"/>
  <c r="AK22" i="20" a="1"/>
  <c r="AK22" i="20" s="1"/>
  <c r="AJ22" i="20"/>
  <c r="AI22" i="20" a="1"/>
  <c r="AI22" i="20" s="1"/>
  <c r="AH22" i="20" a="1"/>
  <c r="AH22" i="20" s="1"/>
  <c r="AG22" i="20" a="1"/>
  <c r="AG22" i="20" s="1"/>
  <c r="AF22" i="20" a="1"/>
  <c r="AF22" i="20" s="1"/>
  <c r="AE22" i="20" a="1"/>
  <c r="AE22" i="20" s="1"/>
  <c r="U22" i="20"/>
  <c r="T22" i="20"/>
  <c r="S22" i="20"/>
  <c r="V22" i="20" s="1"/>
  <c r="N22" i="20"/>
  <c r="G22" i="20"/>
  <c r="AL21" i="20"/>
  <c r="AK21" i="20" a="1"/>
  <c r="AK21" i="20" s="1"/>
  <c r="AJ21" i="20"/>
  <c r="AI21" i="20" a="1"/>
  <c r="AI21" i="20" s="1"/>
  <c r="AH21" i="20" a="1"/>
  <c r="AH21" i="20" s="1"/>
  <c r="AG21" i="20" a="1"/>
  <c r="AG21" i="20" s="1"/>
  <c r="AF21" i="20" a="1"/>
  <c r="AF21" i="20" s="1"/>
  <c r="AE21" i="20" a="1"/>
  <c r="AE21" i="20" s="1"/>
  <c r="U21" i="20"/>
  <c r="T21" i="20"/>
  <c r="S21" i="20"/>
  <c r="V21" i="20" s="1"/>
  <c r="N21" i="20"/>
  <c r="G21" i="20"/>
  <c r="AL20" i="20"/>
  <c r="AK20" i="20" a="1"/>
  <c r="AK20" i="20" s="1"/>
  <c r="AJ20" i="20"/>
  <c r="AI20" i="20" a="1"/>
  <c r="AI20" i="20" s="1"/>
  <c r="AH20" i="20" a="1"/>
  <c r="AH20" i="20" s="1"/>
  <c r="AG20" i="20" a="1"/>
  <c r="AG20" i="20" s="1"/>
  <c r="AF20" i="20" a="1"/>
  <c r="AF20" i="20" s="1"/>
  <c r="AE20" i="20" a="1"/>
  <c r="AE20" i="20" s="1"/>
  <c r="U20" i="20"/>
  <c r="T20" i="20"/>
  <c r="S20" i="20"/>
  <c r="V20" i="20" s="1"/>
  <c r="N20" i="20"/>
  <c r="G20" i="20"/>
  <c r="AL19" i="20"/>
  <c r="AK19" i="20" a="1"/>
  <c r="AK19" i="20" s="1"/>
  <c r="AJ19" i="20"/>
  <c r="AI19" i="20" a="1"/>
  <c r="AI19" i="20" s="1"/>
  <c r="AH19" i="20" a="1"/>
  <c r="AH19" i="20" s="1"/>
  <c r="AG19" i="20" a="1"/>
  <c r="AG19" i="20" s="1"/>
  <c r="AF19" i="20" a="1"/>
  <c r="AF19" i="20" s="1"/>
  <c r="AE19" i="20" a="1"/>
  <c r="AE19" i="20" s="1"/>
  <c r="U19" i="20"/>
  <c r="T19" i="20"/>
  <c r="S19" i="20"/>
  <c r="V19" i="20" s="1"/>
  <c r="N19" i="20"/>
  <c r="G19" i="20"/>
  <c r="AL18" i="20"/>
  <c r="AK18" i="20" a="1"/>
  <c r="AK18" i="20" s="1"/>
  <c r="AJ18" i="20"/>
  <c r="AI18" i="20" a="1"/>
  <c r="AI18" i="20" s="1"/>
  <c r="AH18" i="20" a="1"/>
  <c r="AH18" i="20" s="1"/>
  <c r="AG18" i="20" a="1"/>
  <c r="AG18" i="20" s="1"/>
  <c r="AF18" i="20" a="1"/>
  <c r="AF18" i="20" s="1"/>
  <c r="AE18" i="20" a="1"/>
  <c r="AE18" i="20" s="1"/>
  <c r="U18" i="20"/>
  <c r="T18" i="20"/>
  <c r="S18" i="20"/>
  <c r="V18" i="20" s="1"/>
  <c r="N18" i="20"/>
  <c r="G18" i="20"/>
  <c r="AL17" i="20"/>
  <c r="AK17" i="20" a="1"/>
  <c r="AK17" i="20" s="1"/>
  <c r="AJ17" i="20"/>
  <c r="AI17" i="20" a="1"/>
  <c r="AI17" i="20" s="1"/>
  <c r="AH17" i="20" a="1"/>
  <c r="AH17" i="20" s="1"/>
  <c r="AG17" i="20" a="1"/>
  <c r="AG17" i="20" s="1"/>
  <c r="AF17" i="20" a="1"/>
  <c r="AF17" i="20" s="1"/>
  <c r="AE17" i="20" a="1"/>
  <c r="AE17" i="20" s="1"/>
  <c r="U17" i="20"/>
  <c r="T17" i="20"/>
  <c r="S17" i="20"/>
  <c r="V17" i="20" s="1"/>
  <c r="N17" i="20"/>
  <c r="G17" i="20"/>
  <c r="AL16" i="20"/>
  <c r="AK16" i="20" a="1"/>
  <c r="AK16" i="20" s="1"/>
  <c r="AJ16" i="20"/>
  <c r="AI16" i="20" a="1"/>
  <c r="AI16" i="20" s="1"/>
  <c r="AH16" i="20" a="1"/>
  <c r="AH16" i="20" s="1"/>
  <c r="AG16" i="20" a="1"/>
  <c r="AG16" i="20" s="1"/>
  <c r="AF16" i="20" a="1"/>
  <c r="AF16" i="20" s="1"/>
  <c r="AE16" i="20" a="1"/>
  <c r="AE16" i="20" s="1"/>
  <c r="U16" i="20"/>
  <c r="T16" i="20"/>
  <c r="S16" i="20"/>
  <c r="V16" i="20" s="1"/>
  <c r="N16" i="20"/>
  <c r="G16" i="20"/>
  <c r="AL15" i="20"/>
  <c r="AK15" i="20" a="1"/>
  <c r="AK15" i="20" s="1"/>
  <c r="AJ15" i="20"/>
  <c r="AI15" i="20" a="1"/>
  <c r="AI15" i="20" s="1"/>
  <c r="AH15" i="20" a="1"/>
  <c r="AH15" i="20" s="1"/>
  <c r="AG15" i="20" a="1"/>
  <c r="AG15" i="20" s="1"/>
  <c r="AF15" i="20" a="1"/>
  <c r="AF15" i="20" s="1"/>
  <c r="AE15" i="20" a="1"/>
  <c r="AE15" i="20" s="1"/>
  <c r="U15" i="20"/>
  <c r="T15" i="20"/>
  <c r="S15" i="20"/>
  <c r="V15" i="20" s="1"/>
  <c r="N15" i="20"/>
  <c r="G15" i="20"/>
  <c r="AL14" i="20"/>
  <c r="AK14" i="20" a="1"/>
  <c r="AK14" i="20" s="1"/>
  <c r="AJ14" i="20"/>
  <c r="AI14" i="20" a="1"/>
  <c r="AI14" i="20" s="1"/>
  <c r="AH14" i="20" a="1"/>
  <c r="AH14" i="20" s="1"/>
  <c r="AG14" i="20" a="1"/>
  <c r="AG14" i="20" s="1"/>
  <c r="AF14" i="20" a="1"/>
  <c r="AF14" i="20" s="1"/>
  <c r="AE14" i="20" a="1"/>
  <c r="AE14" i="20" s="1"/>
  <c r="U14" i="20"/>
  <c r="T14" i="20"/>
  <c r="S14" i="20"/>
  <c r="V14" i="20" s="1"/>
  <c r="N14" i="20"/>
  <c r="G14" i="20"/>
  <c r="AL13" i="20"/>
  <c r="AK13" i="20" a="1"/>
  <c r="AK13" i="20" s="1"/>
  <c r="AJ13" i="20"/>
  <c r="AI13" i="20" a="1"/>
  <c r="AI13" i="20" s="1"/>
  <c r="AH13" i="20" a="1"/>
  <c r="AH13" i="20" s="1"/>
  <c r="AG13" i="20" a="1"/>
  <c r="AG13" i="20" s="1"/>
  <c r="AF13" i="20" a="1"/>
  <c r="AF13" i="20" s="1"/>
  <c r="AE13" i="20" a="1"/>
  <c r="AE13" i="20" s="1"/>
  <c r="U13" i="20"/>
  <c r="T13" i="20"/>
  <c r="S13" i="20"/>
  <c r="V13" i="20" s="1"/>
  <c r="N13" i="20"/>
  <c r="G13" i="20"/>
  <c r="AL12" i="20"/>
  <c r="AK12" i="20" a="1"/>
  <c r="AK12" i="20" s="1"/>
  <c r="AJ12" i="20"/>
  <c r="AI12" i="20" a="1"/>
  <c r="AI12" i="20" s="1"/>
  <c r="AH12" i="20" a="1"/>
  <c r="AH12" i="20" s="1"/>
  <c r="AG12" i="20" a="1"/>
  <c r="AG12" i="20" s="1"/>
  <c r="AF12" i="20" a="1"/>
  <c r="AF12" i="20" s="1"/>
  <c r="AE12" i="20" a="1"/>
  <c r="AE12" i="20" s="1"/>
  <c r="U12" i="20"/>
  <c r="T12" i="20"/>
  <c r="S12" i="20"/>
  <c r="V12" i="20" s="1"/>
  <c r="N12" i="20"/>
  <c r="G12" i="20"/>
  <c r="AL11" i="20"/>
  <c r="AK11" i="20" a="1"/>
  <c r="AK11" i="20" s="1"/>
  <c r="AJ11" i="20"/>
  <c r="AI11" i="20" a="1"/>
  <c r="AI11" i="20" s="1"/>
  <c r="AH11" i="20" a="1"/>
  <c r="AH11" i="20" s="1"/>
  <c r="AG11" i="20" a="1"/>
  <c r="AG11" i="20" s="1"/>
  <c r="AF11" i="20" a="1"/>
  <c r="AF11" i="20" s="1"/>
  <c r="AE11" i="20" a="1"/>
  <c r="AE11" i="20" s="1"/>
  <c r="U11" i="20"/>
  <c r="T11" i="20"/>
  <c r="S11" i="20"/>
  <c r="V11" i="20" s="1"/>
  <c r="N11" i="20"/>
  <c r="S6" i="20"/>
  <c r="S5" i="20"/>
  <c r="W56" i="20" l="1"/>
  <c r="W31" i="20"/>
  <c r="W57" i="20"/>
  <c r="W20" i="20"/>
  <c r="W46" i="20"/>
  <c r="W11" i="20"/>
  <c r="W15" i="20"/>
  <c r="W27" i="20"/>
  <c r="W52" i="20"/>
  <c r="W49" i="20"/>
  <c r="W47" i="20"/>
  <c r="W51" i="20"/>
  <c r="W24" i="20"/>
  <c r="P29" i="20"/>
  <c r="W38" i="20"/>
  <c r="W14" i="20"/>
  <c r="W53" i="20"/>
  <c r="W18" i="20"/>
  <c r="W26" i="20"/>
  <c r="P39" i="20"/>
  <c r="W25" i="20"/>
  <c r="W43" i="20"/>
  <c r="W55" i="20"/>
  <c r="P46" i="20"/>
  <c r="W54" i="20"/>
  <c r="W21" i="20"/>
  <c r="P16" i="20"/>
  <c r="W19" i="20"/>
  <c r="W36" i="20"/>
  <c r="P55" i="20"/>
  <c r="W23" i="20"/>
  <c r="P24" i="20"/>
  <c r="W28" i="20"/>
  <c r="W22" i="20"/>
  <c r="W29" i="20"/>
  <c r="W44" i="20"/>
  <c r="W50" i="20"/>
  <c r="W34" i="20"/>
  <c r="W16" i="20"/>
  <c r="W32" i="20"/>
  <c r="W17" i="20"/>
  <c r="W40" i="20"/>
  <c r="W30" i="20"/>
  <c r="W33" i="20"/>
  <c r="W42" i="20"/>
  <c r="W45" i="20"/>
  <c r="W35" i="20"/>
  <c r="P53" i="20"/>
  <c r="P33" i="20"/>
  <c r="P11" i="20"/>
  <c r="W37" i="20"/>
  <c r="W12" i="20"/>
  <c r="W13" i="20"/>
  <c r="W39" i="20"/>
  <c r="P42" i="20"/>
  <c r="X55" i="20" l="1"/>
  <c r="X39" i="20"/>
  <c r="X46" i="20"/>
  <c r="X53" i="20"/>
  <c r="X24" i="20"/>
  <c r="X16" i="20"/>
  <c r="X29" i="20"/>
  <c r="P58" i="20"/>
  <c r="X42" i="20"/>
  <c r="X11" i="20"/>
  <c r="X33" i="20"/>
  <c r="X59" i="2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tc={38E189DC-6AEA-469F-A723-BA68D1AB27D3}</author>
    <author>tc={4E625AE6-3331-4A54-885B-91CDCAC7B596}</author>
    <author>tc={0E31A130-780A-4C6A-81EE-DF9EE315F25F}</author>
    <author>tc={5E1FE5F4-2975-497F-BDC4-4F97252D1526}</author>
    <author>tc={5706E05F-47ED-48E7-8400-0CC13D8BC937}</author>
    <author>tc={5E669EF1-996F-4F8A-837D-28F91C187BCF}</author>
    <author>tc={E9446950-CCB4-48CB-A75A-413B4A28BD8E}</author>
    <author>SAVONA Florian</author>
    <author>tc={BA9B9E73-8258-488E-B8F5-2A8D04443AC8}</author>
    <author>tc={2270F0D7-98C3-4F3C-9AE0-7330ADF4B308}</author>
    <author>tc={DBAB2C37-9C89-4E7D-997B-5755F8620845}</author>
    <author>tc={3EDF52A1-476B-4DF3-AD62-7FDF071A73AF}</author>
    <author>tc={5EC88F05-CCFE-4C87-A2A5-34421B0CFA54}</author>
    <author>tc={6540BB4A-764D-419F-AC0C-773CE89D2F82}</author>
    <author>tc={945AD903-029B-4679-B335-649664530732}</author>
    <author>tc={19FAED0A-FAE2-41F1-B1FE-CAFBA9489105}</author>
    <author>tc={30D2CC12-9FDE-4768-9CF9-03F08F3DD126}</author>
    <author>tc={7CB91B44-E9F7-45E2-806B-249B0BFF8760}</author>
    <author>tc={154070B2-B058-47CC-B6D9-F2826BD21E34}</author>
    <author>tc={91969414-9BB1-4B22-B3B6-A634E7E0A7C7}</author>
    <author>tc={E0E7D051-129A-474B-A8EA-C047AD741B7B}</author>
    <author>tc={79992067-2DDB-4282-B168-67D5355D1E90}</author>
    <author>tc={42F3BC0F-AC67-4E81-BA61-E77CDFEB4018}</author>
    <author>tc={AAD82179-5DA7-464E-866F-F3B338A72B4E}</author>
    <author>tc={AF4B0726-4A6B-432F-A67D-8A92FEABE392}</author>
    <author>tc={5CA6F407-4136-4C38-8B84-29E0A5E58B89}</author>
    <author>tc={F9FBA4F6-C59D-4BA6-82D6-19CA9E734D91}</author>
    <author>tc={78E79828-7B2F-4C05-ABB0-053D35D1FEE7}</author>
    <author>tc={1BB42067-C0FF-4BA7-AE9F-CDDA732E12D8}</author>
    <author>tc={EA9C3479-3F6E-4BB7-AA0F-7FCC05F96BE9}</author>
    <author>tc={1FD9B92B-59CE-4ADA-AAD6-27F7E6037934}</author>
    <author>tc={B0738904-9EC7-4413-910B-E93A5AD832C4}</author>
    <author>tc={BC760E4C-F5A0-4D47-B375-87245F3EFB19}</author>
    <author>tc={9FA250EC-BC8A-45E6-B4F6-0A7EE0E5568A}</author>
    <author>tc={ECECC64C-9384-49C2-BB7D-E48AE6DF7AE1}</author>
    <author>tc={06FB3BDF-4380-4AA2-884C-2A5BC3F13675}</author>
    <author>tc={B53740BB-A013-4077-89CD-4974C1253CB0}</author>
    <author>tc={16F4365C-FEC1-473C-81E2-9E9B9A028367}</author>
    <author>tc={0EE8A090-6F50-42B8-9EE2-5746ECA60323}</author>
    <author>tc={4C6C1313-168A-4185-96BB-37A94ECFA00A}</author>
    <author>tc={C3A65C3A-5710-436A-8F00-261EB717FCD0}</author>
    <author>tc={DC718578-A71B-4D73-B3BA-2556F58EF910}</author>
    <author>tc={B8A9F691-9EA4-418E-8583-E1A3D448FDE8}</author>
    <author>tc={BAF0A1F5-E5A9-44C0-9D4D-C50A07E11E71}</author>
    <author>tc={DB45F867-A266-431C-AC5C-35190D9798EE}</author>
    <author>tc={C8BDA68B-8A49-4BFC-9918-2617E451DFA2}</author>
    <author>tc={966EA7DF-5FE3-4C0F-93AE-33A20F0E3ECA}</author>
    <author>tc={50046443-03D4-4546-B47B-CD31FFE5F04A}</author>
  </authors>
  <commentList>
    <comment ref="Y10" authorId="0" shapeId="0" xr:uid="{38E189DC-6AEA-469F-A723-BA68D1AB27D3}">
      <text>
        <t>[Threaded comment]
Your version of Excel allows you to read this threaded comment; however, any edits to it will get removed if the file is opened in a newer version of Excel. Learn more: https://go.microsoft.com/fwlink/?linkid=870924
Comment:
    Is the use of the function due to external factors beyond the driver’s control and not a voluntary decision made by the driver? – Yes, visibility is degraded due to an external cause, i.e., precipitation. 
Reply:
    YES to improve visual and acoustic perception of the environment and breathability.</t>
      </text>
    </comment>
    <comment ref="Z10" authorId="1" shapeId="0" xr:uid="{4E625AE6-3331-4A54-885B-91CDCAC7B59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Is immediate use of the function (within 10 seconds maximum) required after the triggering event? – Yes, visibility must be restored immediately </t>
      </text>
    </comment>
    <comment ref="AA10" authorId="2" shapeId="0" xr:uid="{0E31A130-780A-4C6A-81EE-DF9EE315F25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Is an immediate response by the driver required? – Yes, the driver must be able to restore visibility immediately by himself/ herself. Bottom level outcome: direct physical input is recommended. </t>
      </text>
    </comment>
    <comment ref="AB10" authorId="3" shapeId="0" xr:uid="{5E1FE5F4-2975-497F-BDC4-4F97252D1526}">
      <text>
        <t>[Threaded comment]
Your version of Excel allows you to read this threaded comment; however, any edits to it will get removed if the file is opened in a newer version of Excel. Learn more: https://go.microsoft.com/fwlink/?linkid=870924
Comment:
    VATS: Visual Attention Time Sharing</t>
      </text>
    </comment>
    <comment ref="AC10" authorId="4" shapeId="0" xr:uid="{5706E05F-47ED-48E7-8400-0CC13D8BC93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Is the function typically used in or caused by challenging driving situations (e.g., at intersections, on motorway slip roads)? – Yes, limited visibility represents a complex situation. </t>
      </text>
    </comment>
    <comment ref="AD10" authorId="5" shapeId="0" xr:uid="{5E669EF1-996F-4F8A-837D-28F91C187BC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Is the function used frequently (on almost every trip)? – No, precipitation is not expected on (almost) every trip. </t>
      </text>
    </comment>
    <comment ref="AF10" authorId="6" shapeId="0" xr:uid="{E9446950-CCB4-48CB-A75A-413B4A28BD8E}">
      <text>
        <t>[Threaded comment]
Your version of Excel allows you to read this threaded comment; however, any edits to it will get removed if the file is opened in a newer version of Excel. Learn more: https://go.microsoft.com/fwlink/?linkid=870924
Comment:
    Starting point: Home screen</t>
      </text>
    </comment>
    <comment ref="AH10" authorId="7" shapeId="0" xr:uid="{AED0F7C2-A917-482F-82E2-5678C26AA115}">
      <text>
        <r>
          <rPr>
            <b/>
            <sz val="9"/>
            <color indexed="81"/>
            <rFont val="Tahoma"/>
            <family val="2"/>
          </rPr>
          <t>SAVONA Florian:</t>
        </r>
        <r>
          <rPr>
            <sz val="9"/>
            <color indexed="81"/>
            <rFont val="Tahoma"/>
            <family val="2"/>
          </rPr>
          <t xml:space="preserve">
Proposal: Hide this column</t>
        </r>
      </text>
    </comment>
    <comment ref="AK10" authorId="7" shapeId="0" xr:uid="{E881062A-A190-443D-BE82-13787F455A9D}">
      <text>
        <r>
          <rPr>
            <b/>
            <sz val="9"/>
            <color indexed="81"/>
            <rFont val="Tahoma"/>
            <family val="2"/>
          </rPr>
          <t>SAVONA Florian:</t>
        </r>
        <r>
          <rPr>
            <sz val="9"/>
            <color indexed="81"/>
            <rFont val="Tahoma"/>
            <family val="2"/>
          </rPr>
          <t xml:space="preserve">
Proposal: Hide this column</t>
        </r>
      </text>
    </comment>
    <comment ref="AD11" authorId="8" shapeId="0" xr:uid="{BA9B9E73-8258-488E-B8F5-2A8D04443AC8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12" authorId="9" shapeId="0" xr:uid="{2270F0D7-98C3-4F3C-9AE0-7330ADF4B308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13" authorId="10" shapeId="0" xr:uid="{DBAB2C37-9C89-4E7D-997B-5755F8620845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14" authorId="11" shapeId="0" xr:uid="{3EDF52A1-476B-4DF3-AD62-7FDF071A73AF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15" authorId="12" shapeId="0" xr:uid="{5EC88F05-CCFE-4C87-A2A5-34421B0CFA54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16" authorId="13" shapeId="0" xr:uid="{6540BB4A-764D-419F-AC0C-773CE89D2F82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17" authorId="14" shapeId="0" xr:uid="{945AD903-029B-4679-B335-649664530732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18" authorId="15" shapeId="0" xr:uid="{19FAED0A-FAE2-41F1-B1FE-CAFBA9489105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19" authorId="16" shapeId="0" xr:uid="{30D2CC12-9FDE-4768-9CF9-03F08F3DD126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20" authorId="17" shapeId="0" xr:uid="{7CB91B44-E9F7-45E2-806B-249B0BFF8760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21" authorId="18" shapeId="0" xr:uid="{154070B2-B058-47CC-B6D9-F2826BD21E34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22" authorId="19" shapeId="0" xr:uid="{91969414-9BB1-4B22-B3B6-A634E7E0A7C7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23" authorId="20" shapeId="0" xr:uid="{E0E7D051-129A-474B-A8EA-C047AD741B7B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24" authorId="21" shapeId="0" xr:uid="{79992067-2DDB-4282-B168-67D5355D1E90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25" authorId="22" shapeId="0" xr:uid="{42F3BC0F-AC67-4E81-BA61-E77CDFEB4018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26" authorId="23" shapeId="0" xr:uid="{AAD82179-5DA7-464E-866F-F3B338A72B4E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27" authorId="24" shapeId="0" xr:uid="{AF4B0726-4A6B-432F-A67D-8A92FEABE392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28" authorId="25" shapeId="0" xr:uid="{5CA6F407-4136-4C38-8B84-29E0A5E58B89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29" authorId="26" shapeId="0" xr:uid="{F9FBA4F6-C59D-4BA6-82D6-19CA9E734D91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30" authorId="27" shapeId="0" xr:uid="{78E79828-7B2F-4C05-ABB0-053D35D1FEE7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31" authorId="28" shapeId="0" xr:uid="{1BB42067-C0FF-4BA7-AE9F-CDDA732E12D8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33" authorId="29" shapeId="0" xr:uid="{EA9C3479-3F6E-4BB7-AA0F-7FCC05F96BE9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35" authorId="30" shapeId="0" xr:uid="{1FD9B92B-59CE-4ADA-AAD6-27F7E6037934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36" authorId="31" shapeId="0" xr:uid="{B0738904-9EC7-4413-910B-E93A5AD832C4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37" authorId="32" shapeId="0" xr:uid="{BC760E4C-F5A0-4D47-B375-87245F3EFB19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39" authorId="33" shapeId="0" xr:uid="{9FA250EC-BC8A-45E6-B4F6-0A7EE0E5568A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40" authorId="34" shapeId="0" xr:uid="{ECECC64C-9384-49C2-BB7D-E48AE6DF7AE1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42" authorId="35" shapeId="0" xr:uid="{06FB3BDF-4380-4AA2-884C-2A5BC3F13675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43" authorId="36" shapeId="0" xr:uid="{B53740BB-A013-4077-89CD-4974C1253CB0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44" authorId="37" shapeId="0" xr:uid="{16F4365C-FEC1-473C-81E2-9E9B9A028367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46" authorId="38" shapeId="0" xr:uid="{0EE8A090-6F50-42B8-9EE2-5746ECA60323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47" authorId="39" shapeId="0" xr:uid="{4C6C1313-168A-4185-96BB-37A94ECFA00A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49" authorId="40" shapeId="0" xr:uid="{C3A65C3A-5710-436A-8F00-261EB717FCD0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51" authorId="41" shapeId="0" xr:uid="{DC718578-A71B-4D73-B3BA-2556F58EF910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52" authorId="42" shapeId="0" xr:uid="{B8A9F691-9EA4-418E-8583-E1A3D448FDE8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53" authorId="43" shapeId="0" xr:uid="{BAF0A1F5-E5A9-44C0-9D4D-C50A07E11E71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54" authorId="44" shapeId="0" xr:uid="{DB45F867-A266-431C-AC5C-35190D9798EE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55" authorId="45" shapeId="0" xr:uid="{C8BDA68B-8A49-4BFC-9918-2617E451DFA2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56" authorId="46" shapeId="0" xr:uid="{966EA7DF-5FE3-4C0F-93AE-33A20F0E3ECA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  <comment ref="AD57" authorId="47" shapeId="0" xr:uid="{50046443-03D4-4546-B47B-CD31FFE5F04A}">
      <text>
        <t>[Threaded comment]
Your version of Excel allows you to read this threaded comment; however, any edits to it will get removed if the file is opened in a newer version of Excel. Learn more: https://go.microsoft.com/fwlink/?linkid=870924
Comment:
    N/A if 
External cause for usage = NO
Or
Time-critical = NO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<sst xmlns="http://schemas.openxmlformats.org/spreadsheetml/2006/main" count="590" uniqueCount="173">
  <si>
    <t>Category</t>
  </si>
  <si>
    <t>PASS</t>
  </si>
  <si>
    <t>Menu-based touch / physical-haptic input (max. 1 intermediate step)</t>
  </si>
  <si>
    <t>Direct touch / physical-haptic input (always accessible)</t>
  </si>
  <si>
    <t>Direct voice input</t>
  </si>
  <si>
    <t>Direct physical input (e.g. button, pedal, switch, etc.)</t>
  </si>
  <si>
    <t>N/A</t>
  </si>
  <si>
    <t>FAIL</t>
  </si>
  <si>
    <t>a1</t>
  </si>
  <si>
    <t>Not fitted</t>
  </si>
  <si>
    <t>Score is pass fail for each subcategory</t>
  </si>
  <si>
    <t>a2</t>
  </si>
  <si>
    <t>Modifiers are incorporated in the pass/fail requirements</t>
  </si>
  <si>
    <t>a3</t>
  </si>
  <si>
    <t>-</t>
  </si>
  <si>
    <t>Location</t>
  </si>
  <si>
    <t>Tactile ref</t>
  </si>
  <si>
    <t xml:space="preserve">Kinesthetic </t>
  </si>
  <si>
    <t>Essential driving information will also be implemented as requirements under Lights and ADAS</t>
  </si>
  <si>
    <t>b1</t>
  </si>
  <si>
    <t>Audible/Visual</t>
  </si>
  <si>
    <t>b2</t>
  </si>
  <si>
    <t>Haptic</t>
  </si>
  <si>
    <t>b3</t>
  </si>
  <si>
    <t>Kinesthetic</t>
  </si>
  <si>
    <t>NO</t>
  </si>
  <si>
    <t>Design norm inconsistency</t>
  </si>
  <si>
    <t>No Id. by tactility</t>
  </si>
  <si>
    <t>Haptic instead of kinesthetic</t>
  </si>
  <si>
    <t>125-e-distraction-due-to-vehicle-operation-data.pdf (udv.de)</t>
  </si>
  <si>
    <t>b4</t>
  </si>
  <si>
    <t>YES</t>
  </si>
  <si>
    <t xml:space="preserve">Not in expected  location during applicable use cases for activation </t>
  </si>
  <si>
    <t>No Physical separation</t>
  </si>
  <si>
    <t>OK</t>
  </si>
  <si>
    <t>Assessment Scope</t>
  </si>
  <si>
    <t>Evaluation (to be filled in by test laboratory)</t>
  </si>
  <si>
    <t>Requirements</t>
  </si>
  <si>
    <t>Scoring</t>
  </si>
  <si>
    <t>Modifiers</t>
  </si>
  <si>
    <t xml:space="preserve">Scores </t>
  </si>
  <si>
    <t>Assessment Criteria</t>
  </si>
  <si>
    <t>c1</t>
  </si>
  <si>
    <t>TRUE</t>
  </si>
  <si>
    <t>Press doesn’t feel like button</t>
  </si>
  <si>
    <t>Subcategory</t>
  </si>
  <si>
    <t>Functions</t>
  </si>
  <si>
    <t>Remarks</t>
  </si>
  <si>
    <t>Actions/Tasks</t>
  </si>
  <si>
    <t>Function Implementation</t>
  </si>
  <si>
    <t>Meets Requirement 1 and 2?</t>
  </si>
  <si>
    <t>Requirement 1</t>
  </si>
  <si>
    <t>Requirement 2</t>
  </si>
  <si>
    <t>Control Identification
(See Control Identifcation tab)</t>
  </si>
  <si>
    <t>Control Response</t>
  </si>
  <si>
    <t>Multi Step</t>
  </si>
  <si>
    <t>Initial judgement</t>
  </si>
  <si>
    <t>Maximum available Score</t>
  </si>
  <si>
    <t>Resulting Score</t>
  </si>
  <si>
    <t>a) Control Identification</t>
  </si>
  <si>
    <t>b) Control Response</t>
  </si>
  <si>
    <t>c) Multi-step</t>
  </si>
  <si>
    <t>a</t>
  </si>
  <si>
    <t>b</t>
  </si>
  <si>
    <t>c</t>
  </si>
  <si>
    <t>Modifier Result</t>
  </si>
  <si>
    <t>Calculated score</t>
  </si>
  <si>
    <t>External cause for usage?</t>
  </si>
  <si>
    <t>Time critical?</t>
  </si>
  <si>
    <t>High frequency of usage?</t>
  </si>
  <si>
    <t>Requires VATS?</t>
  </si>
  <si>
    <t>In complex situations?</t>
  </si>
  <si>
    <t>Immediate reaction necessary?</t>
  </si>
  <si>
    <t>Menu-based input (2+ steps)</t>
  </si>
  <si>
    <t>Menu-based physical haptic input (max. 1 intermediate step)</t>
  </si>
  <si>
    <t>Menu-based voice input</t>
  </si>
  <si>
    <t>Direct voice input (optimised for minimal distraction)</t>
  </si>
  <si>
    <t>c2</t>
  </si>
  <si>
    <t>FALSE</t>
  </si>
  <si>
    <r>
      <t>Driving</t>
    </r>
    <r>
      <rPr>
        <b/>
        <sz val="8"/>
        <rFont val="Calibri"/>
        <family val="2"/>
      </rPr>
      <t>  </t>
    </r>
  </si>
  <si>
    <t>Driving Controls</t>
  </si>
  <si>
    <t>Direction Indicator</t>
  </si>
  <si>
    <t>Activate left and right</t>
  </si>
  <si>
    <t>Must meet the definition of direct physical input</t>
  </si>
  <si>
    <t>Control identification - Expected Location</t>
  </si>
  <si>
    <t>Gear selector</t>
  </si>
  <si>
    <t>Select Forward then Neutral then Rearward position</t>
  </si>
  <si>
    <t>Hazard light</t>
  </si>
  <si>
    <t>Activate and deactivate</t>
  </si>
  <si>
    <t>e-Call</t>
  </si>
  <si>
    <t>Opening the safety cap not considered as 'step'</t>
  </si>
  <si>
    <t xml:space="preserve">Activate </t>
  </si>
  <si>
    <t>Horn</t>
  </si>
  <si>
    <t>Activate</t>
  </si>
  <si>
    <t>Vision</t>
  </si>
  <si>
    <t>Wiper front</t>
  </si>
  <si>
    <t>Activate / Change speed / Deactivate (Manual mode)</t>
  </si>
  <si>
    <t>Activate washing fluid (Manual mode)</t>
  </si>
  <si>
    <t>Activate / Deactivate / Change Sensitivity (Auto Mode)</t>
  </si>
  <si>
    <t>Wiper rear</t>
  </si>
  <si>
    <t>Demist / Defrost</t>
  </si>
  <si>
    <t>Activate / Deactivate front</t>
  </si>
  <si>
    <t>Must be possible to identify the interaction area by tactility (e.g., ridges) OR the interaction area must be sufficiently large AND sufficiently separated from other areas</t>
  </si>
  <si>
    <t>Activate / Deactivate rear</t>
  </si>
  <si>
    <t>Side Mirrors (external)</t>
  </si>
  <si>
    <t>Can be a 2-step operation, where:
- Both steps must be always accessible
- Both steps are located in the same region
- First step is used for switching left/right sides</t>
  </si>
  <si>
    <t>Adjust to your liking</t>
  </si>
  <si>
    <t>Lights</t>
  </si>
  <si>
    <t>Exterior light (Low beam)</t>
  </si>
  <si>
    <t>If the vehicle is equipped with rear lamps are always ON, more than 2 steps is allowed (mark as N/A in Function implementation logic)</t>
  </si>
  <si>
    <t>Essential driving information - must be in direct driver's line of sight</t>
  </si>
  <si>
    <t>Full Beam</t>
  </si>
  <si>
    <t>Turn on / off (also override auto)</t>
  </si>
  <si>
    <t>Control identification - Expected Location AND 
Essential driving information - must be in direct driver's line of sight</t>
  </si>
  <si>
    <t>Headlight height adjustment</t>
  </si>
  <si>
    <t>Adjust all the range (IF automatic adjustment is NOT available)</t>
  </si>
  <si>
    <t>Front foglight</t>
  </si>
  <si>
    <t>Activate and deactivate (IF FITTED)</t>
  </si>
  <si>
    <t>Rear foglight</t>
  </si>
  <si>
    <t>ADAS</t>
  </si>
  <si>
    <t>Vehicle Assistance</t>
  </si>
  <si>
    <t xml:space="preserve">Activate / Deactivate </t>
  </si>
  <si>
    <t>Set following distance 
(if not automatically adjusted according to environment)</t>
  </si>
  <si>
    <t>Set speed</t>
  </si>
  <si>
    <t xml:space="preserve">Change between different SCF (Speed Control Functions) </t>
  </si>
  <si>
    <t>Comfort &amp; Infotainment</t>
  </si>
  <si>
    <t>Audio Entertainment</t>
  </si>
  <si>
    <t>Change the audio source from radio to media</t>
  </si>
  <si>
    <t>Tune the radio to a pre-determined station</t>
  </si>
  <si>
    <t>There MUST be an alternative to the voice command AND there MUST be a dedicated button for voice command.</t>
  </si>
  <si>
    <t>Play &lt;artist name/song title/genre type&gt;</t>
  </si>
  <si>
    <t>Skip Song/station / next song/station</t>
  </si>
  <si>
    <t>Adjusting volume</t>
  </si>
  <si>
    <t>Adjusting volume and Muting must be CLUSTERED to score points
Muting can be merged with volume if possible to do in ONE action</t>
  </si>
  <si>
    <t>Mute the audio system (also allows pause/stop)</t>
  </si>
  <si>
    <t>Calling and dialling</t>
  </si>
  <si>
    <t>Call &lt;Contact name in list of voice commands&gt;</t>
  </si>
  <si>
    <t>Answering an incoming phone call*</t>
  </si>
  <si>
    <t>include an additional function/action to REJECT call in the Assessment Spreadsheet</t>
  </si>
  <si>
    <t>Reject an incoming phone call</t>
  </si>
  <si>
    <t>Navigation system</t>
  </si>
  <si>
    <t>Navigate to &lt;point of interest in list of voice commands&gt;</t>
  </si>
  <si>
    <t>Navigate to &lt;a stored location in list of voice commands&gt;</t>
  </si>
  <si>
    <t>Navigate to &lt;a location address in list of voice commands&gt;</t>
  </si>
  <si>
    <t>Direct touch and direct physical input also allowed</t>
  </si>
  <si>
    <t>End navigation</t>
  </si>
  <si>
    <t>Climate controls</t>
  </si>
  <si>
    <t>Can be a 2-step operation, where:
- Both steps must be always accessible
- Both steps are located in the same region
- First step is used for switching functionalities</t>
  </si>
  <si>
    <t>Changing temperature setting</t>
  </si>
  <si>
    <t>Adjust fan speed to your liking (when no auto mode available linked to temperature)</t>
  </si>
  <si>
    <t>Vent control (flow direction, shut/open)</t>
  </si>
  <si>
    <t>Activate / Deactivate the air recirculation mode</t>
  </si>
  <si>
    <t>Deactivate the climate system</t>
  </si>
  <si>
    <t>Seat heating and/or Seat cooling</t>
  </si>
  <si>
    <t>Steering wheel heating</t>
  </si>
  <si>
    <t>Windows</t>
  </si>
  <si>
    <t>Open/close fully the driver/passenger window</t>
  </si>
  <si>
    <t>Open/close rear windows</t>
  </si>
  <si>
    <t>Other</t>
  </si>
  <si>
    <t>Doors</t>
  </si>
  <si>
    <t>Lock/Unlock doors</t>
  </si>
  <si>
    <t>Seat adjustment</t>
  </si>
  <si>
    <t>Adjust the seat forwards/backwards (distance &amp; angle) to your liking</t>
  </si>
  <si>
    <t>Interior Lights</t>
  </si>
  <si>
    <t>Turn on /off</t>
  </si>
  <si>
    <t>Total Score</t>
  </si>
  <si>
    <t>TOTAL</t>
  </si>
  <si>
    <t>Version</t>
  </si>
  <si>
    <t>Date</t>
  </si>
  <si>
    <t>Turn on / Activate auto / Deactivate auto</t>
  </si>
  <si>
    <t>Menu-based touch / physical-haptic input (max. 2 steps)</t>
  </si>
  <si>
    <t>Menu-based touch / physical-haptic input (more than 2 steps)</t>
  </si>
  <si>
    <t>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</si>
</sst>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b/>
      <sz val="11"/>
      <name val="Calibri"/>
      <family val="2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22"/>
      <name val="Calibri"/>
      <family val="2"/>
      <scheme val="minor"/>
    </font>
    <font>
      <b/>
      <sz val="22"/>
      <name val="Calibri"/>
      <family val="2"/>
    </font>
    <font>
      <b/>
      <sz val="10"/>
      <name val="Calibri"/>
      <family val="2"/>
    </font>
    <font>
      <sz val="11"/>
      <color theme="0"/>
      <name val="Calibri"/>
      <family val="2"/>
    </font>
    <font>
      <b/>
      <sz val="8"/>
      <name val="Calibri"/>
      <family val="2"/>
    </font>
    <font>
      <b/>
      <sz val="14"/>
      <name val="Calibri"/>
      <family val="2"/>
    </font>
    <font>
      <sz val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ptos Narrow"/>
      <family val="2"/>
      <charset val="1"/>
    </font>
  </fonts>
  <fills count="10">
    <fill>
      <patternFill patternType="none"/>
    </fill>
    <fill>
      <patternFill patternType="gray125"/>
    </fill>
    <fill>
      <patternFill patternType="solid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0" fontId="21" fillId="0" borderId="0"/>
  </cellStyleXfs>
  <cellXfs count="190">
    <xf numFmtId="0" fontId="0" fillId="0" borderId="0" xfId="0"/>
    <xf numFmtId="0" fontId="1" fillId="2" borderId="19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quotePrefix="1" applyFont="1" applyAlignment="1">
      <alignment horizontal="left" vertical="center" wrapText="1"/>
    </xf>
    <xf numFmtId="0" fontId="7" fillId="0" borderId="0" xfId="0" quotePrefix="1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quotePrefix="1"/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2" applyFont="1" applyAlignment="1">
      <alignment horizontal="left"/>
    </xf>
    <xf numFmtId="0" fontId="11" fillId="0" borderId="7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 wrapText="1"/>
    </xf>
    <xf numFmtId="0" fontId="4" fillId="0" borderId="26" xfId="0" applyFont="1" applyBorder="1"/>
    <xf numFmtId="0" fontId="7" fillId="4" borderId="3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6" xfId="0" applyFont="1" applyBorder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left" vertical="center" wrapText="1"/>
    </xf>
    <xf numFmtId="0" fontId="7" fillId="0" borderId="21" xfId="0" quotePrefix="1" applyFont="1" applyBorder="1" applyAlignment="1">
      <alignment horizontal="left" vertical="center" wrapText="1"/>
    </xf>
    <xf numFmtId="0" fontId="7" fillId="3" borderId="33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6" borderId="32" xfId="0" applyFont="1" applyFill="1" applyBorder="1" applyAlignment="1">
      <alignment horizontal="left" vertical="center" wrapText="1"/>
    </xf>
    <xf numFmtId="0" fontId="7" fillId="0" borderId="32" xfId="0" applyFont="1" applyBorder="1" applyAlignment="1">
      <alignment horizontal="center" vertical="center" wrapText="1"/>
    </xf>
    <xf numFmtId="0" fontId="17" fillId="6" borderId="35" xfId="0" applyFont="1" applyFill="1" applyBorder="1" applyAlignment="1">
      <alignment horizontal="center" vertical="center" wrapText="1"/>
    </xf>
    <xf numFmtId="0" fontId="17" fillId="6" borderId="31" xfId="0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7" fillId="6" borderId="33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6" xfId="0" applyFont="1" applyBorder="1"/>
    <xf numFmtId="0" fontId="7" fillId="0" borderId="36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0" xfId="0" quotePrefix="1" applyFont="1" applyBorder="1" applyAlignment="1">
      <alignment horizontal="left" vertical="center" wrapText="1"/>
    </xf>
    <xf numFmtId="0" fontId="7" fillId="3" borderId="39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left" vertical="center" wrapText="1"/>
    </xf>
    <xf numFmtId="0" fontId="17" fillId="6" borderId="16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42" xfId="0" applyFont="1" applyFill="1" applyBorder="1" applyAlignment="1">
      <alignment horizontal="center" vertical="center" wrapText="1"/>
    </xf>
    <xf numFmtId="0" fontId="7" fillId="6" borderId="42" xfId="0" applyFont="1" applyFill="1" applyBorder="1" applyAlignment="1">
      <alignment horizontal="left" vertical="center" wrapText="1"/>
    </xf>
    <xf numFmtId="0" fontId="7" fillId="0" borderId="42" xfId="0" applyFont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6" borderId="8" xfId="0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6" borderId="31" xfId="0" applyFont="1" applyFill="1" applyBorder="1" applyAlignment="1">
      <alignment horizontal="left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6" borderId="38" xfId="0" applyFont="1" applyFill="1" applyBorder="1" applyAlignment="1">
      <alignment horizontal="left" vertical="center" wrapText="1"/>
    </xf>
    <xf numFmtId="0" fontId="7" fillId="3" borderId="44" xfId="0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left" vertical="center" wrapText="1"/>
    </xf>
    <xf numFmtId="0" fontId="7" fillId="0" borderId="46" xfId="0" quotePrefix="1" applyFont="1" applyBorder="1" applyAlignment="1">
      <alignment vertical="center" wrapText="1"/>
    </xf>
    <xf numFmtId="0" fontId="7" fillId="3" borderId="48" xfId="0" applyFont="1" applyFill="1" applyBorder="1" applyAlignment="1">
      <alignment vertical="center" wrapText="1"/>
    </xf>
    <xf numFmtId="0" fontId="7" fillId="3" borderId="48" xfId="0" applyFont="1" applyFill="1" applyBorder="1" applyAlignment="1">
      <alignment horizontal="center" vertical="center" wrapText="1"/>
    </xf>
    <xf numFmtId="0" fontId="7" fillId="6" borderId="47" xfId="0" applyFont="1" applyFill="1" applyBorder="1" applyAlignment="1">
      <alignment horizontal="left" vertical="center" wrapText="1"/>
    </xf>
    <xf numFmtId="0" fontId="7" fillId="0" borderId="48" xfId="0" applyFont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17" fillId="6" borderId="47" xfId="0" applyFont="1" applyFill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2" fontId="7" fillId="0" borderId="48" xfId="0" applyNumberFormat="1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7" fillId="3" borderId="28" xfId="0" applyFont="1" applyFill="1" applyBorder="1" applyAlignment="1">
      <alignment vertical="center" wrapText="1"/>
    </xf>
    <xf numFmtId="0" fontId="7" fillId="3" borderId="36" xfId="0" applyFont="1" applyFill="1" applyBorder="1" applyAlignment="1">
      <alignment vertical="center" wrapText="1"/>
    </xf>
    <xf numFmtId="0" fontId="7" fillId="0" borderId="46" xfId="0" quotePrefix="1" applyFont="1" applyBorder="1" applyAlignment="1">
      <alignment horizontal="left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18" fillId="6" borderId="47" xfId="0" applyFont="1" applyFill="1" applyBorder="1" applyAlignment="1">
      <alignment horizontal="left" vertical="center" wrapText="1"/>
    </xf>
    <xf numFmtId="0" fontId="18" fillId="0" borderId="48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7" fillId="7" borderId="31" xfId="0" applyFont="1" applyFill="1" applyBorder="1" applyAlignment="1" applyProtection="1">
      <alignment horizontal="left" vertical="center" wrapText="1"/>
      <protection locked="0"/>
    </xf>
    <xf numFmtId="0" fontId="7" fillId="7" borderId="32" xfId="0" applyFont="1" applyFill="1" applyBorder="1" applyAlignment="1" applyProtection="1">
      <alignment horizontal="center" vertical="center" wrapText="1"/>
      <protection locked="0"/>
    </xf>
    <xf numFmtId="0" fontId="7" fillId="7" borderId="38" xfId="0" applyFont="1" applyFill="1" applyBorder="1" applyAlignment="1" applyProtection="1">
      <alignment horizontal="left" vertical="center" wrapText="1"/>
      <protection locked="0"/>
    </xf>
    <xf numFmtId="0" fontId="7" fillId="7" borderId="36" xfId="0" applyFont="1" applyFill="1" applyBorder="1" applyAlignment="1" applyProtection="1">
      <alignment horizontal="center" vertical="center" wrapText="1"/>
      <protection locked="0"/>
    </xf>
    <xf numFmtId="0" fontId="7" fillId="7" borderId="8" xfId="0" applyFont="1" applyFill="1" applyBorder="1" applyAlignment="1" applyProtection="1">
      <alignment horizontal="left" vertical="center" wrapText="1"/>
      <protection locked="0"/>
    </xf>
    <xf numFmtId="0" fontId="7" fillId="7" borderId="42" xfId="0" applyFont="1" applyFill="1" applyBorder="1" applyAlignment="1" applyProtection="1">
      <alignment horizontal="center" vertical="center" wrapText="1"/>
      <protection locked="0"/>
    </xf>
    <xf numFmtId="0" fontId="7" fillId="7" borderId="47" xfId="0" applyFont="1" applyFill="1" applyBorder="1" applyAlignment="1" applyProtection="1">
      <alignment horizontal="left" vertical="center" wrapText="1"/>
      <protection locked="0"/>
    </xf>
    <xf numFmtId="0" fontId="7" fillId="7" borderId="48" xfId="0" applyFont="1" applyFill="1" applyBorder="1" applyAlignment="1" applyProtection="1">
      <alignment horizontal="center" vertical="center" wrapText="1"/>
      <protection locked="0"/>
    </xf>
    <xf numFmtId="0" fontId="3" fillId="8" borderId="27" xfId="0" applyFont="1" applyFill="1" applyBorder="1" applyAlignment="1">
      <alignment horizontal="center" vertical="center" wrapText="1"/>
    </xf>
    <xf numFmtId="0" fontId="3" fillId="8" borderId="28" xfId="0" applyFont="1" applyFill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20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7" fillId="9" borderId="33" xfId="0" applyFont="1" applyFill="1" applyBorder="1" applyAlignment="1" applyProtection="1">
      <alignment horizontal="center" vertical="center" wrapText="1"/>
      <protection locked="0"/>
    </xf>
    <xf numFmtId="0" fontId="7" fillId="9" borderId="39" xfId="0" applyFont="1" applyFill="1" applyBorder="1" applyAlignment="1" applyProtection="1">
      <alignment horizontal="center" vertical="center" wrapText="1"/>
      <protection locked="0"/>
    </xf>
    <xf numFmtId="0" fontId="7" fillId="9" borderId="11" xfId="0" applyFont="1" applyFill="1" applyBorder="1" applyAlignment="1" applyProtection="1">
      <alignment horizontal="center" vertical="center" wrapText="1"/>
      <protection locked="0"/>
    </xf>
    <xf numFmtId="0" fontId="7" fillId="9" borderId="18" xfId="0" applyFont="1" applyFill="1" applyBorder="1" applyAlignment="1" applyProtection="1">
      <alignment vertical="center" wrapText="1"/>
      <protection locked="0"/>
    </xf>
    <xf numFmtId="0" fontId="7" fillId="9" borderId="33" xfId="0" applyFont="1" applyFill="1" applyBorder="1" applyAlignment="1" applyProtection="1">
      <alignment vertical="center" wrapText="1"/>
      <protection locked="0"/>
    </xf>
    <xf numFmtId="0" fontId="7" fillId="9" borderId="39" xfId="0" applyFont="1" applyFill="1" applyBorder="1" applyAlignment="1" applyProtection="1">
      <alignment vertical="center" wrapText="1"/>
      <protection locked="0"/>
    </xf>
    <xf numFmtId="0" fontId="7" fillId="9" borderId="36" xfId="0" applyFont="1" applyFill="1" applyBorder="1" applyAlignment="1" applyProtection="1">
      <alignment vertical="center" wrapText="1"/>
      <protection locked="0"/>
    </xf>
    <xf numFmtId="0" fontId="7" fillId="9" borderId="48" xfId="0" applyFont="1" applyFill="1" applyBorder="1" applyAlignment="1" applyProtection="1">
      <alignment vertical="center" wrapText="1"/>
      <protection locked="0"/>
    </xf>
    <xf numFmtId="0" fontId="7" fillId="9" borderId="18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2" fontId="7" fillId="0" borderId="32" xfId="0" applyNumberFormat="1" applyFont="1" applyBorder="1" applyAlignment="1">
      <alignment horizontal="center" vertical="center" wrapText="1"/>
    </xf>
    <xf numFmtId="2" fontId="7" fillId="0" borderId="36" xfId="0" applyNumberFormat="1" applyFont="1" applyBorder="1" applyAlignment="1">
      <alignment horizontal="center" vertical="center" wrapText="1"/>
    </xf>
    <xf numFmtId="2" fontId="7" fillId="0" borderId="48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 vertical="center"/>
    </xf>
    <xf numFmtId="2" fontId="11" fillId="0" borderId="5" xfId="0" applyNumberFormat="1" applyFont="1" applyBorder="1" applyAlignment="1">
      <alignment horizontal="center" vertical="center"/>
    </xf>
    <xf numFmtId="2" fontId="11" fillId="0" borderId="22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3" borderId="33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49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 wrapText="1"/>
    </xf>
    <xf numFmtId="0" fontId="7" fillId="3" borderId="51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3" borderId="48" xfId="0" applyFont="1" applyFill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7" fillId="3" borderId="42" xfId="0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164" fontId="13" fillId="0" borderId="34" xfId="0" applyNumberFormat="1" applyFont="1" applyBorder="1" applyAlignment="1">
      <alignment horizontal="center" vertical="center" wrapText="1"/>
    </xf>
    <xf numFmtId="164" fontId="13" fillId="0" borderId="40" xfId="0" applyNumberFormat="1" applyFont="1" applyBorder="1" applyAlignment="1">
      <alignment horizontal="center" vertical="center" wrapText="1"/>
    </xf>
    <xf numFmtId="164" fontId="13" fillId="0" borderId="43" xfId="0" applyNumberFormat="1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2" fontId="7" fillId="0" borderId="42" xfId="0" applyNumberFormat="1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 2" xfId="3" xr:uid="{D5D70E05-FC72-49F0-9A2E-FED23D81F631}"/>
    <cellStyle name="Normal 4" xfId="1" xr:uid="{185D7229-3FDB-455F-96B4-ADF32A11D7AC}"/>
  </cellStyles>
  <dxfs count="1"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57</xdr:col>
      <xdr:colOff>504825</xdr:colOff>
      <xdr:row>0</xdr:row>
      <xdr:rowOff>-4333009</xdr:rowOff>
    </xdr:from>
    <xdr:to>
      <xdr:col>63</xdr:col>
      <xdr:colOff>377823</xdr:colOff>
      <xdr:row>0</xdr:row>
      <xdr:rowOff>-2057400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CC20DD03-3DCE-4DA0-A47B-E52FD2BE26F5}"/>
            </a:ext>
            <a:ext uri="{147F2762-F138-4A5C-976F-8EAC2B608ADB}">
              <a16:predDERef xmlns:a16="http://schemas.microsoft.com/office/drawing/2014/main" pred="{69E51972-0EFE-E688-1C50-AD29AC5499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1955" r="26667" b="15173"/>
        <a:stretch/>
      </xdr:blipFill>
      <xdr:spPr>
        <a:xfrm>
          <a:off x="42757725" y="-4330700"/>
          <a:ext cx="4673598" cy="22733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driano Palao" id="{717066C2-E509-4B59-929F-2EDD210EC443}" userId="S::adriano_palao@euroncap.com::985e7900-6297-49bd-928d-b4a1aa19f5a2" providerId="AD"/>
  <person displayName="SAVONA Florian" id="{A38C3ECC-BC1B-480B-A320-519C207AA08B}" userId="S::florian.savona@utacceram.com::6b5f6d9c-58ec-4004-9c08-cb8521bbb035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Y10" dT="2023-11-15T12:35:33.39" personId="{717066C2-E509-4B59-929F-2EDD210EC443}" id="{38E189DC-6AEA-469F-A723-BA68D1AB27D3}">
    <text xml:space="preserve">Is the use of the function due to external factors beyond the driver’s control and not a voluntary decision made by the driver? – Yes, visibility is degraded due to an external cause, i.e., precipitation. </text>
  </threadedComment>
  <threadedComment ref="Y10" dT="2024-04-24T08:14:37.53" personId="{A38C3ECC-BC1B-480B-A320-519C207AA08B}" id="{AC8AB0B2-22FD-4085-9208-6B450E50BD03}" parentId="{38E189DC-6AEA-469F-A723-BA68D1AB27D3}">
    <text>YES to improve visual and acoustic perception of the environment and breathability.</text>
  </threadedComment>
  <threadedComment ref="Z10" dT="2023-11-15T12:35:52.39" personId="{717066C2-E509-4B59-929F-2EDD210EC443}" id="{4E625AE6-3331-4A54-885B-91CDCAC7B596}">
    <text xml:space="preserve">Is immediate use of the function (within 10 seconds maximum) required after the triggering event? – Yes, visibility must be restored immediately </text>
  </threadedComment>
  <threadedComment ref="AA10" dT="2023-11-15T12:36:10.99" personId="{717066C2-E509-4B59-929F-2EDD210EC443}" id="{0E31A130-780A-4C6A-81EE-DF9EE315F25F}">
    <text xml:space="preserve">Is an immediate response by the driver required? – Yes, the driver must be able to restore visibility immediately by himself/ herself. Bottom level outcome: direct physical input is recommended. </text>
  </threadedComment>
  <threadedComment ref="AB10" dT="2024-05-15T12:54:10.60" personId="{717066C2-E509-4B59-929F-2EDD210EC443}" id="{5E1FE5F4-2975-497F-BDC4-4F97252D1526}">
    <text>VATS: Visual Attention Time Sharing</text>
  </threadedComment>
  <threadedComment ref="AC10" dT="2023-11-15T12:36:28.63" personId="{717066C2-E509-4B59-929F-2EDD210EC443}" id="{5706E05F-47ED-48E7-8400-0CC13D8BC937}">
    <text xml:space="preserve">Is the function typically used in or caused by challenging driving situations (e.g., at intersections, on motorway slip roads)? – Yes, limited visibility represents a complex situation. </text>
  </threadedComment>
  <threadedComment ref="AD10" dT="2023-11-15T12:36:45.04" personId="{717066C2-E509-4B59-929F-2EDD210EC443}" id="{5E669EF1-996F-4F8A-837D-28F91C187BCF}">
    <text xml:space="preserve">Is the function used frequently (on almost every trip)? – No, precipitation is not expected on (almost) every trip. </text>
  </threadedComment>
  <threadedComment ref="AF10" dT="2025-07-28T11:08:12.91" personId="{717066C2-E509-4B59-929F-2EDD210EC443}" id="{E9446950-CCB4-48CB-A75A-413B4A28BD8E}">
    <text>Starting point: Home screen</text>
  </threadedComment>
  <threadedComment ref="AD11" dT="2024-03-13T07:40:45.65" personId="{A38C3ECC-BC1B-480B-A320-519C207AA08B}" id="{BA9B9E73-8258-488E-B8F5-2A8D04443AC8}">
    <text>N/A if 
External cause for usage = NO
Or
Time-critical = NO</text>
  </threadedComment>
  <threadedComment ref="AD12" dT="2024-03-13T07:40:45.65" personId="{A38C3ECC-BC1B-480B-A320-519C207AA08B}" id="{2270F0D7-98C3-4F3C-9AE0-7330ADF4B308}">
    <text>N/A if 
External cause for usage = NO
Or
Time-critical = NO</text>
  </threadedComment>
  <threadedComment ref="AD13" dT="2024-03-13T07:40:45.65" personId="{A38C3ECC-BC1B-480B-A320-519C207AA08B}" id="{DBAB2C37-9C89-4E7D-997B-5755F8620845}">
    <text>N/A if 
External cause for usage = NO
Or
Time-critical = NO</text>
  </threadedComment>
  <threadedComment ref="AD14" dT="2024-03-13T07:40:45.65" personId="{A38C3ECC-BC1B-480B-A320-519C207AA08B}" id="{3EDF52A1-476B-4DF3-AD62-7FDF071A73AF}">
    <text>N/A if 
External cause for usage = NO
Or
Time-critical = NO</text>
  </threadedComment>
  <threadedComment ref="AD15" dT="2024-03-13T07:40:45.65" personId="{A38C3ECC-BC1B-480B-A320-519C207AA08B}" id="{5EC88F05-CCFE-4C87-A2A5-34421B0CFA54}">
    <text>N/A if 
External cause for usage = NO
Or
Time-critical = NO</text>
  </threadedComment>
  <threadedComment ref="AD16" dT="2024-03-13T07:40:45.65" personId="{A38C3ECC-BC1B-480B-A320-519C207AA08B}" id="{6540BB4A-764D-419F-AC0C-773CE89D2F82}">
    <text>N/A if 
External cause for usage = NO
Or
Time-critical = NO</text>
  </threadedComment>
  <threadedComment ref="AD17" dT="2024-03-13T07:40:45.65" personId="{A38C3ECC-BC1B-480B-A320-519C207AA08B}" id="{945AD903-029B-4679-B335-649664530732}">
    <text>N/A if 
External cause for usage = NO
Or
Time-critical = NO</text>
  </threadedComment>
  <threadedComment ref="AD18" dT="2024-03-13T07:40:45.65" personId="{A38C3ECC-BC1B-480B-A320-519C207AA08B}" id="{19FAED0A-FAE2-41F1-B1FE-CAFBA9489105}">
    <text>N/A if 
External cause for usage = NO
Or
Time-critical = NO</text>
  </threadedComment>
  <threadedComment ref="AD19" dT="2024-03-13T07:40:45.65" personId="{A38C3ECC-BC1B-480B-A320-519C207AA08B}" id="{30D2CC12-9FDE-4768-9CF9-03F08F3DD126}">
    <text>N/A if 
External cause for usage = NO
Or
Time-critical = NO</text>
  </threadedComment>
  <threadedComment ref="AD20" dT="2024-03-13T07:40:45.65" personId="{A38C3ECC-BC1B-480B-A320-519C207AA08B}" id="{7CB91B44-E9F7-45E2-806B-249B0BFF8760}">
    <text>N/A if 
External cause for usage = NO
Or
Time-critical = NO</text>
  </threadedComment>
  <threadedComment ref="AD21" dT="2024-03-13T07:40:45.65" personId="{A38C3ECC-BC1B-480B-A320-519C207AA08B}" id="{154070B2-B058-47CC-B6D9-F2826BD21E34}">
    <text>N/A if 
External cause for usage = NO
Or
Time-critical = NO</text>
  </threadedComment>
  <threadedComment ref="AD22" dT="2024-03-13T07:40:45.65" personId="{A38C3ECC-BC1B-480B-A320-519C207AA08B}" id="{91969414-9BB1-4B22-B3B6-A634E7E0A7C7}">
    <text>N/A if 
External cause for usage = NO
Or
Time-critical = NO</text>
  </threadedComment>
  <threadedComment ref="AD23" dT="2024-03-13T07:40:45.65" personId="{A38C3ECC-BC1B-480B-A320-519C207AA08B}" id="{E0E7D051-129A-474B-A8EA-C047AD741B7B}">
    <text>N/A if 
External cause for usage = NO
Or
Time-critical = NO</text>
  </threadedComment>
  <threadedComment ref="AD24" dT="2024-03-13T07:40:45.65" personId="{A38C3ECC-BC1B-480B-A320-519C207AA08B}" id="{79992067-2DDB-4282-B168-67D5355D1E90}">
    <text>N/A if 
External cause for usage = NO
Or
Time-critical = NO</text>
  </threadedComment>
  <threadedComment ref="AD25" dT="2024-03-13T07:40:45.65" personId="{A38C3ECC-BC1B-480B-A320-519C207AA08B}" id="{42F3BC0F-AC67-4E81-BA61-E77CDFEB4018}">
    <text>N/A if 
External cause for usage = NO
Or
Time-critical = NO</text>
  </threadedComment>
  <threadedComment ref="AD26" dT="2024-03-13T07:40:45.65" personId="{A38C3ECC-BC1B-480B-A320-519C207AA08B}" id="{AAD82179-5DA7-464E-866F-F3B338A72B4E}">
    <text>N/A if 
External cause for usage = NO
Or
Time-critical = NO</text>
  </threadedComment>
  <threadedComment ref="AD27" dT="2024-03-13T07:40:45.65" personId="{A38C3ECC-BC1B-480B-A320-519C207AA08B}" id="{AF4B0726-4A6B-432F-A67D-8A92FEABE392}">
    <text>N/A if 
External cause for usage = NO
Or
Time-critical = NO</text>
  </threadedComment>
  <threadedComment ref="AD28" dT="2024-03-13T07:40:45.65" personId="{A38C3ECC-BC1B-480B-A320-519C207AA08B}" id="{5CA6F407-4136-4C38-8B84-29E0A5E58B89}">
    <text>N/A if 
External cause for usage = NO
Or
Time-critical = NO</text>
  </threadedComment>
  <threadedComment ref="AD29" dT="2024-03-13T07:40:45.65" personId="{A38C3ECC-BC1B-480B-A320-519C207AA08B}" id="{F9FBA4F6-C59D-4BA6-82D6-19CA9E734D91}">
    <text>N/A if 
External cause for usage = NO
Or
Time-critical = NO</text>
  </threadedComment>
  <threadedComment ref="AD30" dT="2024-03-13T07:40:45.65" personId="{A38C3ECC-BC1B-480B-A320-519C207AA08B}" id="{78E79828-7B2F-4C05-ABB0-053D35D1FEE7}">
    <text>N/A if 
External cause for usage = NO
Or
Time-critical = NO</text>
  </threadedComment>
  <threadedComment ref="AD31" dT="2024-03-13T07:40:45.65" personId="{A38C3ECC-BC1B-480B-A320-519C207AA08B}" id="{1BB42067-C0FF-4BA7-AE9F-CDDA732E12D8}">
    <text>N/A if 
External cause for usage = NO
Or
Time-critical = NO</text>
  </threadedComment>
  <threadedComment ref="AD33" dT="2024-03-13T07:40:45.65" personId="{A38C3ECC-BC1B-480B-A320-519C207AA08B}" id="{EA9C3479-3F6E-4BB7-AA0F-7FCC05F96BE9}">
    <text>N/A if 
External cause for usage = NO
Or
Time-critical = NO</text>
  </threadedComment>
  <threadedComment ref="AD35" dT="2024-03-13T07:40:45.65" personId="{A38C3ECC-BC1B-480B-A320-519C207AA08B}" id="{1FD9B92B-59CE-4ADA-AAD6-27F7E6037934}">
    <text>N/A if 
External cause for usage = NO
Or
Time-critical = NO</text>
  </threadedComment>
  <threadedComment ref="AD36" dT="2024-03-13T07:40:45.65" personId="{A38C3ECC-BC1B-480B-A320-519C207AA08B}" id="{B0738904-9EC7-4413-910B-E93A5AD832C4}">
    <text>N/A if 
External cause for usage = NO
Or
Time-critical = NO</text>
  </threadedComment>
  <threadedComment ref="AD37" dT="2024-03-13T07:40:45.65" personId="{A38C3ECC-BC1B-480B-A320-519C207AA08B}" id="{BC760E4C-F5A0-4D47-B375-87245F3EFB19}">
    <text>N/A if 
External cause for usage = NO
Or
Time-critical = NO</text>
  </threadedComment>
  <threadedComment ref="AD39" dT="2024-03-13T07:40:45.65" personId="{A38C3ECC-BC1B-480B-A320-519C207AA08B}" id="{9FA250EC-BC8A-45E6-B4F6-0A7EE0E5568A}">
    <text>N/A if 
External cause for usage = NO
Or
Time-critical = NO</text>
  </threadedComment>
  <threadedComment ref="AD40" dT="2024-03-13T07:40:45.65" personId="{A38C3ECC-BC1B-480B-A320-519C207AA08B}" id="{ECECC64C-9384-49C2-BB7D-E48AE6DF7AE1}">
    <text>N/A if 
External cause for usage = NO
Or
Time-critical = NO</text>
  </threadedComment>
  <threadedComment ref="AD42" dT="2024-03-13T07:40:45.65" personId="{A38C3ECC-BC1B-480B-A320-519C207AA08B}" id="{06FB3BDF-4380-4AA2-884C-2A5BC3F13675}">
    <text>N/A if 
External cause for usage = NO
Or
Time-critical = NO</text>
  </threadedComment>
  <threadedComment ref="AD43" dT="2024-03-13T07:40:45.65" personId="{A38C3ECC-BC1B-480B-A320-519C207AA08B}" id="{B53740BB-A013-4077-89CD-4974C1253CB0}">
    <text>N/A if 
External cause for usage = NO
Or
Time-critical = NO</text>
  </threadedComment>
  <threadedComment ref="AD44" dT="2024-03-13T07:40:45.65" personId="{A38C3ECC-BC1B-480B-A320-519C207AA08B}" id="{16F4365C-FEC1-473C-81E2-9E9B9A028367}">
    <text>N/A if 
External cause for usage = NO
Or
Time-critical = NO</text>
  </threadedComment>
  <threadedComment ref="AD46" dT="2024-03-13T07:40:45.65" personId="{A38C3ECC-BC1B-480B-A320-519C207AA08B}" id="{0EE8A090-6F50-42B8-9EE2-5746ECA60323}">
    <text>N/A if 
External cause for usage = NO
Or
Time-critical = NO</text>
  </threadedComment>
  <threadedComment ref="AD47" dT="2024-03-13T07:40:45.65" personId="{A38C3ECC-BC1B-480B-A320-519C207AA08B}" id="{4C6C1313-168A-4185-96BB-37A94ECFA00A}">
    <text>N/A if 
External cause for usage = NO
Or
Time-critical = NO</text>
  </threadedComment>
  <threadedComment ref="AD49" dT="2024-03-13T07:40:45.65" personId="{A38C3ECC-BC1B-480B-A320-519C207AA08B}" id="{C3A65C3A-5710-436A-8F00-261EB717FCD0}">
    <text>N/A if 
External cause for usage = NO
Or
Time-critical = NO</text>
  </threadedComment>
  <threadedComment ref="AD51" dT="2024-03-13T07:40:45.65" personId="{A38C3ECC-BC1B-480B-A320-519C207AA08B}" id="{DC718578-A71B-4D73-B3BA-2556F58EF910}">
    <text>N/A if 
External cause for usage = NO
Or
Time-critical = NO</text>
  </threadedComment>
  <threadedComment ref="AD52" dT="2024-03-13T07:40:45.65" personId="{A38C3ECC-BC1B-480B-A320-519C207AA08B}" id="{B8A9F691-9EA4-418E-8583-E1A3D448FDE8}">
    <text>N/A if 
External cause for usage = NO
Or
Time-critical = NO</text>
  </threadedComment>
  <threadedComment ref="AD53" dT="2024-03-13T07:40:45.65" personId="{A38C3ECC-BC1B-480B-A320-519C207AA08B}" id="{BAF0A1F5-E5A9-44C0-9D4D-C50A07E11E71}">
    <text>N/A if 
External cause for usage = NO
Or
Time-critical = NO</text>
  </threadedComment>
  <threadedComment ref="AD54" dT="2024-03-13T07:40:45.65" personId="{A38C3ECC-BC1B-480B-A320-519C207AA08B}" id="{DB45F867-A266-431C-AC5C-35190D9798EE}">
    <text>N/A if 
External cause for usage = NO
Or
Time-critical = NO</text>
  </threadedComment>
  <threadedComment ref="AD55" dT="2024-03-13T07:40:45.65" personId="{A38C3ECC-BC1B-480B-A320-519C207AA08B}" id="{C8BDA68B-8A49-4BFC-9918-2617E451DFA2}">
    <text>N/A if 
External cause for usage = NO
Or
Time-critical = NO</text>
  </threadedComment>
  <threadedComment ref="AD56" dT="2024-03-13T07:40:45.65" personId="{A38C3ECC-BC1B-480B-A320-519C207AA08B}" id="{966EA7DF-5FE3-4C0F-93AE-33A20F0E3ECA}">
    <text>N/A if 
External cause for usage = NO
Or
Time-critical = NO</text>
  </threadedComment>
  <threadedComment ref="AD57" dT="2024-03-13T07:40:45.65" personId="{A38C3ECC-BC1B-480B-A320-519C207AA08B}" id="{50046443-03D4-4546-B47B-CD31FFE5F04A}">
    <text>N/A if 
External cause for usage = NO
Or
Time-critical = NO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dv.de/resource/blob/137108/de1eaecaecae147ff1574f42f8364999/125-e-distraction-due-to-vehicle-operation-data.pdf" TargetMode="Externa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78653-15FE-42EC-BFBA-4CD2046F0B9C}">
  <sheetPr codeName="Sheet5">
    <pageSetUpPr fitToPage="1"/>
  </sheetPr>
  <dimension ref="A1:BK64"/>
  <sheetViews>
    <sheetView showGridLines="0" tabSelected="1" zoomScale="85" zoomScaleNormal="85" workbookViewId="0">
      <pane xSplit="5" ySplit="10" topLeftCell="F11" activePane="bottomRight" state="frozen"/>
      <selection pane="topRight" activeCell="F1" sqref="F1"/>
      <selection pane="bottomLeft" activeCell="A6" sqref="A6"/>
      <selection pane="bottomRight" activeCell="F33" sqref="F33"/>
    </sheetView>
  </sheetViews>
  <sheetFormatPr defaultColWidth="11.453125" defaultRowHeight="14.5" x14ac:dyDescent="0.35"/>
  <cols>
    <col min="1" max="1" width="11.453125" style="2"/>
    <col min="2" max="2" width="14" style="2" customWidth="1"/>
    <col min="3" max="3" width="34.26953125" style="2" customWidth="1"/>
    <col min="4" max="4" width="41.7265625" style="3" customWidth="1"/>
    <col min="5" max="5" width="57.7265625" style="2" customWidth="1"/>
    <col min="6" max="6" width="59.453125" style="3" customWidth="1"/>
    <col min="7" max="7" width="37.7265625" style="3" bestFit="1" customWidth="1"/>
    <col min="8" max="8" width="37.7265625" style="3" customWidth="1"/>
    <col min="9" max="9" width="68" style="2" customWidth="1"/>
    <col min="10" max="10" width="60.7265625" style="3" customWidth="1"/>
    <col min="11" max="11" width="39.1796875" style="3" hidden="1" customWidth="1"/>
    <col min="12" max="12" width="30.26953125" style="3" hidden="1" customWidth="1"/>
    <col min="13" max="13" width="28.453125" style="3" hidden="1" customWidth="1"/>
    <col min="14" max="14" width="16.7265625" style="4" customWidth="1"/>
    <col min="15" max="15" width="16.81640625" style="3" customWidth="1"/>
    <col min="16" max="16" width="16.7265625" style="4" customWidth="1"/>
    <col min="17" max="18" width="16.1796875" style="4" hidden="1" customWidth="1"/>
    <col min="19" max="19" width="7.54296875" style="4" hidden="1" customWidth="1"/>
    <col min="20" max="22" width="6.54296875" style="4" hidden="1" customWidth="1"/>
    <col min="23" max="23" width="10.1796875" style="4" hidden="1" customWidth="1"/>
    <col min="24" max="24" width="14.7265625" style="4" hidden="1" customWidth="1"/>
    <col min="25" max="29" width="14.7265625" style="4" customWidth="1"/>
    <col min="30" max="30" width="13.81640625" style="4" hidden="1" customWidth="1"/>
    <col min="31" max="31" width="14.26953125" style="4" hidden="1" customWidth="1"/>
    <col min="32" max="32" width="14.54296875" style="4" customWidth="1"/>
    <col min="33" max="34" width="14.54296875" style="4" hidden="1" customWidth="1"/>
    <col min="35" max="36" width="14.54296875" style="4" customWidth="1"/>
    <col min="37" max="37" width="14.54296875" style="4" hidden="1" customWidth="1"/>
    <col min="38" max="38" width="14.54296875" style="4" customWidth="1"/>
    <col min="39" max="39" width="23.54296875" style="4" hidden="1" customWidth="1"/>
    <col min="40" max="40" width="14.54296875" style="4" hidden="1" customWidth="1"/>
    <col min="41" max="46" width="11.453125" style="2" hidden="1" customWidth="1"/>
    <col min="47" max="47" width="13.81640625" style="2" hidden="1" customWidth="1"/>
    <col min="48" max="53" width="11.453125" style="2" hidden="1" customWidth="1"/>
    <col min="54" max="54" width="34.6328125" style="2" hidden="1" customWidth="1"/>
    <col min="55" max="57" width="11.453125" style="2" hidden="1" customWidth="1"/>
    <col min="58" max="16384" width="11.453125" style="2"/>
  </cols>
  <sheetData>
    <row r="1" spans="1:63" hidden="1" x14ac:dyDescent="0.35">
      <c r="D1" s="2"/>
      <c r="AO1"/>
      <c r="AP1"/>
      <c r="AQ1" t="s">
        <v>2</v>
      </c>
      <c r="AR1" t="s">
        <v>3</v>
      </c>
      <c r="AS1" t="s">
        <v>4</v>
      </c>
      <c r="AT1" t="s">
        <v>5</v>
      </c>
      <c r="AU1" t="s">
        <v>6</v>
      </c>
      <c r="AV1" t="s">
        <v>1</v>
      </c>
      <c r="AW1" s="2">
        <v>1</v>
      </c>
      <c r="AZ1" s="2" t="s">
        <v>7</v>
      </c>
      <c r="BB1" t="s">
        <v>6</v>
      </c>
      <c r="BC1" t="s">
        <v>5</v>
      </c>
      <c r="BD1" t="s">
        <v>4</v>
      </c>
      <c r="BE1" t="s">
        <v>3</v>
      </c>
      <c r="BF1" t="s">
        <v>170</v>
      </c>
      <c r="BG1" s="2" t="s">
        <v>171</v>
      </c>
    </row>
    <row r="2" spans="1:63" hidden="1" x14ac:dyDescent="0.35">
      <c r="D2" s="2"/>
      <c r="AO2" t="s">
        <v>8</v>
      </c>
      <c r="AP2" t="s">
        <v>1</v>
      </c>
      <c r="AQ2" s="2">
        <v>1</v>
      </c>
      <c r="AR2" s="2">
        <v>1</v>
      </c>
      <c r="AS2" s="2">
        <v>1</v>
      </c>
      <c r="AT2" s="2">
        <v>1</v>
      </c>
      <c r="AU2" s="2">
        <v>0</v>
      </c>
      <c r="AV2" t="s">
        <v>7</v>
      </c>
      <c r="AW2" s="2">
        <v>0</v>
      </c>
      <c r="AZ2" s="2" t="s">
        <v>9</v>
      </c>
    </row>
    <row r="3" spans="1:63" ht="0.65" hidden="1" customHeight="1" x14ac:dyDescent="0.35">
      <c r="D3" s="2"/>
      <c r="F3" s="5" t="s">
        <v>10</v>
      </c>
      <c r="G3" s="5"/>
      <c r="H3" s="5"/>
      <c r="I3" s="6"/>
      <c r="J3" s="5"/>
      <c r="K3" s="5"/>
      <c r="L3" s="5"/>
      <c r="M3" s="5"/>
      <c r="AO3" s="2" t="s">
        <v>11</v>
      </c>
      <c r="AP3" s="2" t="s">
        <v>7</v>
      </c>
      <c r="AQ3" s="2">
        <v>1</v>
      </c>
      <c r="AR3" s="2">
        <v>0.5</v>
      </c>
      <c r="AS3" s="2">
        <v>1</v>
      </c>
      <c r="AT3" s="2">
        <v>0</v>
      </c>
      <c r="AU3" s="2">
        <v>0</v>
      </c>
      <c r="AV3" t="s">
        <v>6</v>
      </c>
      <c r="AW3" s="2">
        <v>1</v>
      </c>
    </row>
    <row r="4" spans="1:63" customFormat="1" hidden="1" x14ac:dyDescent="0.35">
      <c r="B4" s="2"/>
      <c r="C4" s="2"/>
      <c r="D4" s="2"/>
      <c r="E4" s="2"/>
      <c r="F4" s="5" t="s">
        <v>12</v>
      </c>
      <c r="G4" s="5"/>
      <c r="H4" s="5"/>
      <c r="I4" s="6"/>
      <c r="J4" s="5"/>
      <c r="K4" s="5"/>
      <c r="L4" s="5"/>
      <c r="M4" s="5"/>
      <c r="N4" s="4"/>
      <c r="O4" s="3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7"/>
      <c r="AF4" s="7"/>
      <c r="AG4" s="7"/>
      <c r="AH4" s="7"/>
      <c r="AI4" s="7"/>
      <c r="AJ4" s="7"/>
      <c r="AK4" s="7"/>
      <c r="AL4" s="7"/>
      <c r="AM4" s="4"/>
      <c r="AN4" s="7"/>
      <c r="AO4" s="2" t="s">
        <v>13</v>
      </c>
      <c r="AP4" s="2" t="s">
        <v>6</v>
      </c>
      <c r="AQ4" s="2">
        <v>1</v>
      </c>
      <c r="AR4" s="2">
        <v>1</v>
      </c>
      <c r="AS4" s="2">
        <v>1</v>
      </c>
      <c r="AT4" s="2">
        <v>1</v>
      </c>
      <c r="AU4" s="2">
        <v>0</v>
      </c>
      <c r="AY4" s="8" t="s">
        <v>14</v>
      </c>
      <c r="BB4" t="s">
        <v>15</v>
      </c>
      <c r="BC4" t="s">
        <v>16</v>
      </c>
      <c r="BD4" t="s">
        <v>17</v>
      </c>
    </row>
    <row r="5" spans="1:63" customFormat="1" ht="1" hidden="1" customHeight="1" x14ac:dyDescent="0.35">
      <c r="B5" s="2"/>
      <c r="C5" s="2"/>
      <c r="D5" s="2"/>
      <c r="E5" s="2"/>
      <c r="F5" s="5" t="s">
        <v>18</v>
      </c>
      <c r="G5" s="5"/>
      <c r="H5" s="5"/>
      <c r="I5" s="6"/>
      <c r="J5" s="5"/>
      <c r="K5" s="5"/>
      <c r="L5" s="5"/>
      <c r="M5" s="5"/>
      <c r="N5" s="4"/>
      <c r="O5" s="3"/>
      <c r="P5" s="4"/>
      <c r="Q5" s="4"/>
      <c r="R5" s="4"/>
      <c r="S5" s="4" t="e">
        <f>COUNTIF(#REF!,NOT("Not fitted"))</f>
        <v>#REF!</v>
      </c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7"/>
      <c r="AF5" s="7"/>
      <c r="AG5" s="7"/>
      <c r="AH5" s="7"/>
      <c r="AI5" s="7"/>
      <c r="AJ5" s="7"/>
      <c r="AK5" s="7"/>
      <c r="AL5" s="7"/>
      <c r="AM5" s="4"/>
      <c r="AN5" s="7"/>
      <c r="AO5" t="s">
        <v>19</v>
      </c>
      <c r="AP5" t="s">
        <v>20</v>
      </c>
      <c r="AQ5" s="2">
        <v>1</v>
      </c>
      <c r="AR5" s="2">
        <v>0.5</v>
      </c>
      <c r="AS5" s="2">
        <v>1</v>
      </c>
      <c r="AT5" s="2">
        <v>1</v>
      </c>
      <c r="AU5" s="2">
        <v>0</v>
      </c>
      <c r="AY5" s="8"/>
    </row>
    <row r="6" spans="1:63" customFormat="1" hidden="1" x14ac:dyDescent="0.35">
      <c r="B6" s="2"/>
      <c r="C6" s="2"/>
      <c r="D6" s="2"/>
      <c r="E6" s="2"/>
      <c r="F6" s="3"/>
      <c r="G6" s="3"/>
      <c r="H6" s="3"/>
      <c r="I6" s="2"/>
      <c r="J6" s="3"/>
      <c r="K6" s="3"/>
      <c r="L6" s="3"/>
      <c r="M6" s="3"/>
      <c r="N6" s="4"/>
      <c r="O6" s="3"/>
      <c r="P6" s="4"/>
      <c r="Q6" s="4"/>
      <c r="R6" s="4"/>
      <c r="S6" s="4" t="e">
        <f>COUNTIF(#REF!,NOT(""))</f>
        <v>#REF!</v>
      </c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7"/>
      <c r="AF6" s="7"/>
      <c r="AG6" s="7"/>
      <c r="AH6" s="7"/>
      <c r="AI6" s="7"/>
      <c r="AJ6" s="7"/>
      <c r="AK6" s="7"/>
      <c r="AL6" s="7"/>
      <c r="AM6" s="4"/>
      <c r="AN6" s="7"/>
      <c r="AO6" s="9" t="s">
        <v>21</v>
      </c>
      <c r="AP6" t="s">
        <v>22</v>
      </c>
      <c r="AQ6" s="9">
        <v>1</v>
      </c>
      <c r="AR6" s="9">
        <v>0.75</v>
      </c>
      <c r="AS6" s="2">
        <v>1</v>
      </c>
      <c r="AT6" s="2">
        <v>1</v>
      </c>
      <c r="AU6" s="2">
        <v>0</v>
      </c>
      <c r="AY6" s="8"/>
    </row>
    <row r="7" spans="1:63" customFormat="1" hidden="1" x14ac:dyDescent="0.35">
      <c r="B7" s="2"/>
      <c r="C7" s="2"/>
      <c r="D7" s="2"/>
      <c r="E7" s="2"/>
      <c r="F7" s="3"/>
      <c r="G7" s="3"/>
      <c r="H7" s="3"/>
      <c r="I7" s="2"/>
      <c r="J7" s="3"/>
      <c r="K7" s="3"/>
      <c r="L7" s="3"/>
      <c r="M7" s="3"/>
      <c r="N7" s="4"/>
      <c r="O7" s="3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7"/>
      <c r="AF7" s="7"/>
      <c r="AG7" s="7"/>
      <c r="AH7" s="7"/>
      <c r="AI7" s="7"/>
      <c r="AJ7" s="7"/>
      <c r="AK7" s="7"/>
      <c r="AL7" s="7"/>
      <c r="AM7" s="4"/>
      <c r="AN7" s="7"/>
      <c r="AO7" s="2" t="s">
        <v>23</v>
      </c>
      <c r="AP7" t="s">
        <v>24</v>
      </c>
      <c r="AQ7" s="2">
        <v>1</v>
      </c>
      <c r="AR7" s="2">
        <v>1</v>
      </c>
      <c r="AS7" s="2">
        <v>1</v>
      </c>
      <c r="AT7" s="2">
        <v>1</v>
      </c>
      <c r="AU7" s="9">
        <v>0</v>
      </c>
      <c r="AY7" t="s">
        <v>25</v>
      </c>
      <c r="BB7" t="s">
        <v>26</v>
      </c>
      <c r="BC7" t="s">
        <v>27</v>
      </c>
      <c r="BD7" t="s">
        <v>28</v>
      </c>
      <c r="BG7" s="2"/>
      <c r="BI7" t="s">
        <v>20</v>
      </c>
      <c r="BJ7" t="s">
        <v>22</v>
      </c>
      <c r="BK7" t="s">
        <v>24</v>
      </c>
    </row>
    <row r="8" spans="1:63" customFormat="1" ht="15" hidden="1" thickBot="1" x14ac:dyDescent="0.4">
      <c r="A8" s="2"/>
      <c r="B8" s="2"/>
      <c r="C8" s="2"/>
      <c r="D8" s="2"/>
      <c r="E8" s="2"/>
      <c r="F8" s="3"/>
      <c r="G8" s="3"/>
      <c r="H8" s="3"/>
      <c r="I8" s="2"/>
      <c r="J8" s="3"/>
      <c r="K8" s="3"/>
      <c r="L8" s="3"/>
      <c r="M8" s="3"/>
      <c r="N8" s="10"/>
      <c r="O8" s="3"/>
      <c r="P8" s="10"/>
      <c r="Q8" s="11"/>
      <c r="R8" s="11"/>
      <c r="S8" s="11"/>
      <c r="T8" s="11"/>
      <c r="U8" s="11"/>
      <c r="V8" s="11"/>
      <c r="W8" s="10"/>
      <c r="X8" s="10"/>
      <c r="Y8" s="12" t="s">
        <v>29</v>
      </c>
      <c r="Z8" s="12"/>
      <c r="AA8" s="10"/>
      <c r="AB8" s="10"/>
      <c r="AC8" s="10"/>
      <c r="AD8" s="10"/>
      <c r="AE8" s="4"/>
      <c r="AF8" s="4"/>
      <c r="AG8" s="4"/>
      <c r="AH8" s="4"/>
      <c r="AI8" s="4"/>
      <c r="AJ8" s="4"/>
      <c r="AK8" s="4"/>
      <c r="AL8" s="4"/>
      <c r="AM8" s="10"/>
      <c r="AN8" s="7"/>
      <c r="AO8" s="2" t="s">
        <v>30</v>
      </c>
      <c r="AP8" s="2" t="s">
        <v>6</v>
      </c>
      <c r="AQ8" s="2">
        <v>1</v>
      </c>
      <c r="AR8" s="2">
        <v>1</v>
      </c>
      <c r="AS8" s="2">
        <v>1</v>
      </c>
      <c r="AT8" s="2">
        <v>1</v>
      </c>
      <c r="AU8" s="9">
        <v>0</v>
      </c>
      <c r="AY8" t="s">
        <v>31</v>
      </c>
      <c r="BB8" t="s">
        <v>32</v>
      </c>
      <c r="BC8" t="s">
        <v>33</v>
      </c>
      <c r="BD8" t="s">
        <v>34</v>
      </c>
      <c r="BG8" s="2"/>
      <c r="BI8">
        <v>0.5</v>
      </c>
      <c r="BJ8">
        <v>0.75</v>
      </c>
      <c r="BK8">
        <v>1</v>
      </c>
    </row>
    <row r="9" spans="1:63" customFormat="1" ht="27.65" customHeight="1" thickBot="1" x14ac:dyDescent="0.4">
      <c r="A9" s="139" t="s">
        <v>35</v>
      </c>
      <c r="B9" s="139"/>
      <c r="C9" s="139"/>
      <c r="D9" s="139"/>
      <c r="E9" s="139"/>
      <c r="F9" s="139" t="s">
        <v>36</v>
      </c>
      <c r="G9" s="139"/>
      <c r="H9" s="139"/>
      <c r="I9" s="139" t="s">
        <v>37</v>
      </c>
      <c r="J9" s="139"/>
      <c r="K9" s="13"/>
      <c r="L9" s="13"/>
      <c r="M9" s="13"/>
      <c r="N9" s="184" t="s">
        <v>38</v>
      </c>
      <c r="O9" s="185"/>
      <c r="P9" s="186"/>
      <c r="Q9" s="187" t="s">
        <v>39</v>
      </c>
      <c r="R9" s="188"/>
      <c r="S9" s="188"/>
      <c r="T9" s="188"/>
      <c r="U9" s="188"/>
      <c r="V9" s="188"/>
      <c r="W9" s="189"/>
      <c r="X9" s="14" t="s">
        <v>40</v>
      </c>
      <c r="Y9" s="182" t="s">
        <v>41</v>
      </c>
      <c r="Z9" s="183"/>
      <c r="AA9" s="183"/>
      <c r="AB9" s="183"/>
      <c r="AC9" s="183"/>
      <c r="AD9" s="183"/>
      <c r="AE9" s="183"/>
      <c r="AF9" s="183"/>
      <c r="AG9" s="183"/>
      <c r="AH9" s="183"/>
      <c r="AI9" s="183"/>
      <c r="AJ9" s="183"/>
      <c r="AK9" s="183"/>
      <c r="AL9" s="183"/>
      <c r="AM9" s="15"/>
      <c r="AN9" s="10"/>
      <c r="AO9" s="9" t="s">
        <v>42</v>
      </c>
      <c r="AP9" s="9" t="s">
        <v>43</v>
      </c>
      <c r="AQ9" s="9">
        <v>0.25</v>
      </c>
      <c r="AR9" s="9">
        <v>1</v>
      </c>
      <c r="AS9" s="9">
        <v>1</v>
      </c>
      <c r="AT9" s="9">
        <v>1</v>
      </c>
      <c r="AU9" s="9">
        <v>0</v>
      </c>
      <c r="AY9" t="s">
        <v>6</v>
      </c>
      <c r="BB9" s="9" t="s">
        <v>34</v>
      </c>
      <c r="BC9" s="9" t="s">
        <v>44</v>
      </c>
      <c r="BD9" s="9"/>
      <c r="BG9" s="2"/>
    </row>
    <row r="10" spans="1:63" s="9" customFormat="1" ht="92.5" customHeight="1" thickBot="1" x14ac:dyDescent="0.4">
      <c r="A10" s="111" t="s">
        <v>0</v>
      </c>
      <c r="B10" s="112" t="s">
        <v>45</v>
      </c>
      <c r="C10" s="112" t="s">
        <v>46</v>
      </c>
      <c r="D10" s="113" t="s">
        <v>47</v>
      </c>
      <c r="E10" s="113" t="s">
        <v>48</v>
      </c>
      <c r="F10" s="114" t="s">
        <v>49</v>
      </c>
      <c r="G10" s="112" t="s">
        <v>50</v>
      </c>
      <c r="H10" s="112" t="s">
        <v>47</v>
      </c>
      <c r="I10" s="112" t="s">
        <v>51</v>
      </c>
      <c r="J10" s="112" t="s">
        <v>52</v>
      </c>
      <c r="K10" s="115" t="s">
        <v>53</v>
      </c>
      <c r="L10" s="115" t="s">
        <v>54</v>
      </c>
      <c r="M10" s="115" t="s">
        <v>55</v>
      </c>
      <c r="N10" s="112" t="s">
        <v>56</v>
      </c>
      <c r="O10" s="113" t="s">
        <v>57</v>
      </c>
      <c r="P10" s="113" t="s">
        <v>58</v>
      </c>
      <c r="Q10" s="16" t="s">
        <v>59</v>
      </c>
      <c r="R10" s="16" t="s">
        <v>60</v>
      </c>
      <c r="S10" s="16" t="s">
        <v>61</v>
      </c>
      <c r="T10" s="16" t="s">
        <v>62</v>
      </c>
      <c r="U10" s="16" t="s">
        <v>63</v>
      </c>
      <c r="V10" s="16" t="s">
        <v>64</v>
      </c>
      <c r="W10" s="17" t="s">
        <v>65</v>
      </c>
      <c r="X10" s="18" t="s">
        <v>66</v>
      </c>
      <c r="Y10" s="116" t="s">
        <v>67</v>
      </c>
      <c r="Z10" s="117" t="s">
        <v>68</v>
      </c>
      <c r="AA10" s="117" t="s">
        <v>69</v>
      </c>
      <c r="AB10" s="117" t="s">
        <v>70</v>
      </c>
      <c r="AC10" s="117" t="s">
        <v>71</v>
      </c>
      <c r="AD10" s="118" t="s">
        <v>72</v>
      </c>
      <c r="AE10" s="116" t="s">
        <v>73</v>
      </c>
      <c r="AF10" s="117" t="s">
        <v>2</v>
      </c>
      <c r="AG10" s="117" t="s">
        <v>74</v>
      </c>
      <c r="AH10" s="117" t="s">
        <v>75</v>
      </c>
      <c r="AI10" s="117" t="s">
        <v>3</v>
      </c>
      <c r="AJ10" s="117" t="s">
        <v>4</v>
      </c>
      <c r="AK10" s="117" t="s">
        <v>76</v>
      </c>
      <c r="AL10" s="118" t="s">
        <v>5</v>
      </c>
      <c r="AM10" s="19"/>
      <c r="AN10" s="20"/>
      <c r="AO10" s="9" t="s">
        <v>77</v>
      </c>
      <c r="AP10" s="9" t="s">
        <v>78</v>
      </c>
      <c r="AQ10" s="9">
        <v>1</v>
      </c>
      <c r="AR10" s="9">
        <v>1</v>
      </c>
      <c r="AS10" s="9">
        <v>1</v>
      </c>
      <c r="AT10" s="9">
        <v>1</v>
      </c>
      <c r="AU10" s="9">
        <v>0</v>
      </c>
      <c r="BC10" s="9" t="s">
        <v>34</v>
      </c>
    </row>
    <row r="11" spans="1:63" x14ac:dyDescent="0.35">
      <c r="A11" s="164" t="s">
        <v>79</v>
      </c>
      <c r="B11" s="143" t="s">
        <v>80</v>
      </c>
      <c r="C11" s="22" t="s">
        <v>81</v>
      </c>
      <c r="D11" s="23"/>
      <c r="E11" s="24" t="s">
        <v>82</v>
      </c>
      <c r="F11" s="103"/>
      <c r="G11" s="104"/>
      <c r="H11" s="119"/>
      <c r="I11" s="25" t="s">
        <v>83</v>
      </c>
      <c r="J11" s="26" t="s">
        <v>84</v>
      </c>
      <c r="K11" s="27"/>
      <c r="L11" s="27" t="s">
        <v>6</v>
      </c>
      <c r="M11" s="27" t="s">
        <v>6</v>
      </c>
      <c r="N11" s="28" t="str">
        <f t="shared" ref="N11:N40" si="0">_xlfn.XLOOKUP(F11,$AE$10:$AL$10,$AE11:$AL11,"Not fitted")</f>
        <v>Not fitted</v>
      </c>
      <c r="O11" s="177">
        <v>1</v>
      </c>
      <c r="P11" s="151">
        <f>IF(OR(N11="FAIL",N12="FAIL",N13="FAIL",N14="FAIL",N15="FAIL",G11="FAIL",G12="FAIL",G13="FAIL",G14="FAIL",G15="FAIL"),0,O11)</f>
        <v>1</v>
      </c>
      <c r="Q11" s="29" t="s">
        <v>1</v>
      </c>
      <c r="R11" s="30" t="s">
        <v>6</v>
      </c>
      <c r="S11" s="31" t="str">
        <f t="shared" ref="S11:S40" si="1">IF($F11=$AQ$1,"TRUE","FALSE")</f>
        <v>FALSE</v>
      </c>
      <c r="T11" s="32">
        <f t="shared" ref="T11:T40" si="2">IF(OR(($F11=""),($Q11="")),0,INDEX($AQ$2:$AU$4,MATCH($Q11,$AP$2:$AP$4,0),MATCH($F11,$AQ$1:$AU$1,0)))</f>
        <v>0</v>
      </c>
      <c r="U11" s="32">
        <f t="shared" ref="U11:U40" si="3">IF(OR(($F11=""),($R11="")),0,INDEX($AQ$5:$AU$8,MATCH($R11,$AP$5:$AP$8,0),MATCH($F11,$AQ$1:$AU$1,0)))</f>
        <v>0</v>
      </c>
      <c r="V11" s="31">
        <f t="shared" ref="V11:V36" si="4">IF(S11="TRUE",0.25,1)</f>
        <v>1</v>
      </c>
      <c r="W11" s="28">
        <f t="shared" ref="W11:W32" si="5">1*T11*U11*V11</f>
        <v>0</v>
      </c>
      <c r="X11" s="131">
        <f>IF(MIN(W11:W15)&gt;0,O11,0)</f>
        <v>0</v>
      </c>
      <c r="Y11" s="33" t="s">
        <v>31</v>
      </c>
      <c r="Z11" s="34" t="s">
        <v>31</v>
      </c>
      <c r="AA11" s="35" t="s">
        <v>6</v>
      </c>
      <c r="AB11" s="34" t="s">
        <v>6</v>
      </c>
      <c r="AC11" s="34" t="s">
        <v>6</v>
      </c>
      <c r="AD11" s="36" t="s">
        <v>31</v>
      </c>
      <c r="AE11" s="37" t="str" cm="1">
        <f t="array" ref="AE11">IF(AB11="YES","FAIL",_xlfn.SWITCH(AA11,"-","-","NO","PASS","YES","FAIL","N/A","FAIL"))</f>
        <v>FAIL</v>
      </c>
      <c r="AF11" s="38" t="str" cm="1">
        <f t="array" ref="AF11">IF(AB11="YES","FAIL",_xlfn.IFS($Y11="-","-",$Y11="NO","PASS",$Z11="YES","FAIL",$AC11="NO","PASS",$AC11="YES","FAIL"))</f>
        <v>FAIL</v>
      </c>
      <c r="AG11" s="38" t="str" cm="1">
        <f t="array" ref="AG11">IF(AB11="YES","FAIL",_xlfn.IFS($Y11="-","-",$Y11="NO","PASS",$Z11="YES","FAIL",$AC11="NO","PASS",$AC11="YES","FAIL"))</f>
        <v>FAIL</v>
      </c>
      <c r="AH11" s="38" t="str" cm="1">
        <f t="array" ref="AH11">_xlfn.IFS($Y11="-","-",$Y11="NO","PASS",$Z11="YES","FAIL",$AC11="NO","PASS",$AC11="YES","FAIL")</f>
        <v>FAIL</v>
      </c>
      <c r="AI11" s="38" t="str" cm="1">
        <f t="array" ref="AI11">IF(AB11="YES","FAIL",_xlfn.SWITCH(Z11,"-","-","NO","PASS","YES","FAIL","N/A","PASS"))</f>
        <v>FAIL</v>
      </c>
      <c r="AJ11" s="38" t="str">
        <f t="shared" ref="AJ11:AJ32" si="6">IF(AB11="YES","PASS","FAIL")</f>
        <v>FAIL</v>
      </c>
      <c r="AK11" s="38" t="str" cm="1">
        <f t="array" ref="AK11">_xlfn.SWITCH(AD11,"-","-","NO","PASS","YES","FAIL","N/A","PASS")</f>
        <v>FAIL</v>
      </c>
      <c r="AL11" s="38" t="str">
        <f t="shared" ref="AL11:AL32" si="7">IF(AB11="YES","FAIL","PASS")</f>
        <v>PASS</v>
      </c>
      <c r="AM11" s="39"/>
    </row>
    <row r="12" spans="1:63" x14ac:dyDescent="0.35">
      <c r="A12" s="165"/>
      <c r="B12" s="153"/>
      <c r="C12" s="42" t="s">
        <v>85</v>
      </c>
      <c r="D12" s="43"/>
      <c r="E12" s="44" t="s">
        <v>86</v>
      </c>
      <c r="F12" s="105"/>
      <c r="G12" s="106" t="str">
        <f>IF(F12="N/A","N/A"," ")</f>
        <v xml:space="preserve"> </v>
      </c>
      <c r="H12" s="120"/>
      <c r="I12" s="45" t="s">
        <v>83</v>
      </c>
      <c r="J12" s="46" t="s">
        <v>84</v>
      </c>
      <c r="K12" s="47"/>
      <c r="L12" s="47" t="s">
        <v>6</v>
      </c>
      <c r="M12" s="47" t="s">
        <v>6</v>
      </c>
      <c r="N12" s="40" t="str">
        <f t="shared" si="0"/>
        <v>Not fitted</v>
      </c>
      <c r="O12" s="178"/>
      <c r="P12" s="156"/>
      <c r="Q12" s="48"/>
      <c r="R12" s="49"/>
      <c r="S12" s="50" t="str">
        <f t="shared" si="1"/>
        <v>FALSE</v>
      </c>
      <c r="T12" s="51">
        <f t="shared" si="2"/>
        <v>0</v>
      </c>
      <c r="U12" s="51">
        <f t="shared" si="3"/>
        <v>0</v>
      </c>
      <c r="V12" s="50">
        <f t="shared" si="4"/>
        <v>1</v>
      </c>
      <c r="W12" s="40">
        <f t="shared" si="5"/>
        <v>0</v>
      </c>
      <c r="X12" s="132"/>
      <c r="Y12" s="41" t="s">
        <v>31</v>
      </c>
      <c r="Z12" s="42" t="s">
        <v>31</v>
      </c>
      <c r="AA12" s="52" t="s">
        <v>6</v>
      </c>
      <c r="AB12" s="42" t="s">
        <v>6</v>
      </c>
      <c r="AC12" s="42" t="s">
        <v>6</v>
      </c>
      <c r="AD12" s="53" t="s">
        <v>31</v>
      </c>
      <c r="AE12" s="54" t="str" cm="1">
        <f t="array" ref="AE12">IF(AB12="YES","FAIL",_xlfn.SWITCH(AA12,"-","-","NO","PASS","YES","FAIL","N/A","FAIL"))</f>
        <v>FAIL</v>
      </c>
      <c r="AF12" s="55" t="str" cm="1">
        <f t="array" ref="AF12">IF(AB12="YES","FAIL",_xlfn.IFS($Y12="-","-",$Y12="NO","PASS",$Z12="YES","FAIL",$AC12="NO","PASS",$AC12="YES","FAIL"))</f>
        <v>FAIL</v>
      </c>
      <c r="AG12" s="55" t="str" cm="1">
        <f t="array" ref="AG12">IF(AB12="YES","FAIL",_xlfn.IFS($Y12="-","-",$Y12="NO","PASS",$Z12="YES","FAIL",$AC12="NO","PASS",$AC12="YES","FAIL"))</f>
        <v>FAIL</v>
      </c>
      <c r="AH12" s="55" t="str" cm="1">
        <f t="array" ref="AH12">_xlfn.IFS($Y12="-","-",$Y12="NO","PASS",$Z12="YES","FAIL",$AC12="NO","PASS",$AC12="YES","FAIL")</f>
        <v>FAIL</v>
      </c>
      <c r="AI12" s="55" t="str" cm="1">
        <f t="array" ref="AI12">IF(AB12="YES","FAIL",_xlfn.SWITCH(Z12,"-","-","NO","PASS","YES","FAIL","N/A","PASS"))</f>
        <v>FAIL</v>
      </c>
      <c r="AJ12" s="55" t="str">
        <f t="shared" si="6"/>
        <v>FAIL</v>
      </c>
      <c r="AK12" s="55" t="str" cm="1">
        <f t="array" ref="AK12">_xlfn.SWITCH(AD12,"-","-","NO","PASS","YES","FAIL","N/A","PASS")</f>
        <v>FAIL</v>
      </c>
      <c r="AL12" s="55" t="str">
        <f t="shared" si="7"/>
        <v>PASS</v>
      </c>
      <c r="AM12" s="39"/>
    </row>
    <row r="13" spans="1:63" x14ac:dyDescent="0.35">
      <c r="A13" s="165"/>
      <c r="B13" s="153"/>
      <c r="C13" s="42" t="s">
        <v>87</v>
      </c>
      <c r="D13" s="43"/>
      <c r="E13" s="44" t="s">
        <v>88</v>
      </c>
      <c r="F13" s="105"/>
      <c r="G13" s="106" t="str">
        <f>IF(F13="N/A","N/A"," ")</f>
        <v xml:space="preserve"> </v>
      </c>
      <c r="H13" s="120"/>
      <c r="I13" s="45" t="s">
        <v>83</v>
      </c>
      <c r="J13" s="46" t="s">
        <v>84</v>
      </c>
      <c r="K13" s="47"/>
      <c r="L13" s="47" t="s">
        <v>6</v>
      </c>
      <c r="M13" s="47" t="s">
        <v>6</v>
      </c>
      <c r="N13" s="40" t="str">
        <f t="shared" si="0"/>
        <v>Not fitted</v>
      </c>
      <c r="O13" s="178"/>
      <c r="P13" s="156"/>
      <c r="Q13" s="48"/>
      <c r="R13" s="49"/>
      <c r="S13" s="50" t="str">
        <f t="shared" si="1"/>
        <v>FALSE</v>
      </c>
      <c r="T13" s="51">
        <f t="shared" si="2"/>
        <v>0</v>
      </c>
      <c r="U13" s="51">
        <f t="shared" si="3"/>
        <v>0</v>
      </c>
      <c r="V13" s="50">
        <f t="shared" si="4"/>
        <v>1</v>
      </c>
      <c r="W13" s="40">
        <f t="shared" si="5"/>
        <v>0</v>
      </c>
      <c r="X13" s="132"/>
      <c r="Y13" s="41" t="s">
        <v>31</v>
      </c>
      <c r="Z13" s="42" t="s">
        <v>31</v>
      </c>
      <c r="AA13" s="52" t="s">
        <v>6</v>
      </c>
      <c r="AB13" s="42" t="s">
        <v>6</v>
      </c>
      <c r="AC13" s="42" t="s">
        <v>6</v>
      </c>
      <c r="AD13" s="53" t="s">
        <v>31</v>
      </c>
      <c r="AE13" s="54" t="str" cm="1">
        <f t="array" ref="AE13">IF(AB13="YES","FAIL",_xlfn.SWITCH(AA13,"-","-","NO","PASS","YES","FAIL","N/A","FAIL"))</f>
        <v>FAIL</v>
      </c>
      <c r="AF13" s="55" t="str" cm="1">
        <f t="array" ref="AF13">IF(AB13="YES","FAIL",_xlfn.IFS($Y13="-","-",$Y13="NO","PASS",$Z13="YES","FAIL",$AC13="NO","PASS",$AC13="YES","FAIL"))</f>
        <v>FAIL</v>
      </c>
      <c r="AG13" s="55" t="str" cm="1">
        <f t="array" ref="AG13">IF(AB13="YES","FAIL",_xlfn.IFS($Y13="-","-",$Y13="NO","PASS",$Z13="YES","FAIL",$AC13="NO","PASS",$AC13="YES","FAIL"))</f>
        <v>FAIL</v>
      </c>
      <c r="AH13" s="55" t="str" cm="1">
        <f t="array" ref="AH13">_xlfn.IFS($Y13="-","-",$Y13="NO","PASS",$Z13="YES","FAIL",$AC13="NO","PASS",$AC13="YES","FAIL")</f>
        <v>FAIL</v>
      </c>
      <c r="AI13" s="55" t="str" cm="1">
        <f t="array" ref="AI13">IF(AB13="YES","FAIL",_xlfn.SWITCH(Z13,"-","-","NO","PASS","YES","FAIL","N/A","PASS"))</f>
        <v>FAIL</v>
      </c>
      <c r="AJ13" s="55" t="str">
        <f t="shared" si="6"/>
        <v>FAIL</v>
      </c>
      <c r="AK13" s="55" t="str" cm="1">
        <f t="array" ref="AK13">_xlfn.SWITCH(AD13,"-","-","NO","PASS","YES","FAIL","N/A","PASS")</f>
        <v>FAIL</v>
      </c>
      <c r="AL13" s="55" t="str">
        <f t="shared" si="7"/>
        <v>PASS</v>
      </c>
      <c r="AM13" s="39"/>
    </row>
    <row r="14" spans="1:63" x14ac:dyDescent="0.35">
      <c r="A14" s="165"/>
      <c r="B14" s="153"/>
      <c r="C14" s="42" t="s">
        <v>89</v>
      </c>
      <c r="D14" s="43" t="s">
        <v>90</v>
      </c>
      <c r="E14" s="44" t="s">
        <v>91</v>
      </c>
      <c r="F14" s="105"/>
      <c r="G14" s="106" t="str">
        <f>IF(F14="N/A","N/A"," ")</f>
        <v xml:space="preserve"> </v>
      </c>
      <c r="H14" s="120"/>
      <c r="I14" s="45" t="s">
        <v>83</v>
      </c>
      <c r="J14" s="46" t="s">
        <v>84</v>
      </c>
      <c r="K14" s="47"/>
      <c r="L14" s="47" t="s">
        <v>6</v>
      </c>
      <c r="M14" s="47" t="s">
        <v>6</v>
      </c>
      <c r="N14" s="40" t="str">
        <f t="shared" si="0"/>
        <v>Not fitted</v>
      </c>
      <c r="O14" s="178"/>
      <c r="P14" s="156"/>
      <c r="Q14" s="48"/>
      <c r="R14" s="49"/>
      <c r="S14" s="50" t="str">
        <f t="shared" si="1"/>
        <v>FALSE</v>
      </c>
      <c r="T14" s="51">
        <f t="shared" si="2"/>
        <v>0</v>
      </c>
      <c r="U14" s="51">
        <f t="shared" si="3"/>
        <v>0</v>
      </c>
      <c r="V14" s="50">
        <f t="shared" si="4"/>
        <v>1</v>
      </c>
      <c r="W14" s="40">
        <f t="shared" si="5"/>
        <v>0</v>
      </c>
      <c r="X14" s="132"/>
      <c r="Y14" s="41" t="s">
        <v>31</v>
      </c>
      <c r="Z14" s="42" t="s">
        <v>31</v>
      </c>
      <c r="AA14" s="52" t="s">
        <v>6</v>
      </c>
      <c r="AB14" s="42" t="s">
        <v>6</v>
      </c>
      <c r="AC14" s="42" t="s">
        <v>6</v>
      </c>
      <c r="AD14" s="53" t="s">
        <v>31</v>
      </c>
      <c r="AE14" s="54" t="str" cm="1">
        <f t="array" ref="AE14">IF(AB14="YES","FAIL",_xlfn.SWITCH(AA14,"-","-","NO","PASS","YES","FAIL","N/A","FAIL"))</f>
        <v>FAIL</v>
      </c>
      <c r="AF14" s="55" t="str" cm="1">
        <f t="array" ref="AF14">IF(AB14="YES","FAIL",_xlfn.IFS($Y14="-","-",$Y14="NO","PASS",$Z14="YES","FAIL",$AC14="NO","PASS",$AC14="YES","FAIL"))</f>
        <v>FAIL</v>
      </c>
      <c r="AG14" s="55" t="str" cm="1">
        <f t="array" ref="AG14">IF(AB14="YES","FAIL",_xlfn.IFS($Y14="-","-",$Y14="NO","PASS",$Z14="YES","FAIL",$AC14="NO","PASS",$AC14="YES","FAIL"))</f>
        <v>FAIL</v>
      </c>
      <c r="AH14" s="55" t="str" cm="1">
        <f t="array" ref="AH14">_xlfn.IFS($Y14="-","-",$Y14="NO","PASS",$Z14="YES","FAIL",$AC14="NO","PASS",$AC14="YES","FAIL")</f>
        <v>FAIL</v>
      </c>
      <c r="AI14" s="55" t="str" cm="1">
        <f t="array" ref="AI14">IF(AB14="YES","FAIL",_xlfn.SWITCH(Z14,"-","-","NO","PASS","YES","FAIL","N/A","PASS"))</f>
        <v>FAIL</v>
      </c>
      <c r="AJ14" s="55" t="str">
        <f t="shared" si="6"/>
        <v>FAIL</v>
      </c>
      <c r="AK14" s="55" t="str" cm="1">
        <f t="array" ref="AK14">_xlfn.SWITCH(AD14,"-","-","NO","PASS","YES","FAIL","N/A","PASS")</f>
        <v>FAIL</v>
      </c>
      <c r="AL14" s="55" t="str">
        <f t="shared" si="7"/>
        <v>PASS</v>
      </c>
      <c r="AM14" s="39"/>
    </row>
    <row r="15" spans="1:63" ht="15" thickBot="1" x14ac:dyDescent="0.4">
      <c r="A15" s="165"/>
      <c r="B15" s="176"/>
      <c r="C15" s="57" t="s">
        <v>92</v>
      </c>
      <c r="D15" s="58"/>
      <c r="E15" s="58" t="s">
        <v>93</v>
      </c>
      <c r="F15" s="107"/>
      <c r="G15" s="108" t="str">
        <f>IF(F15="N/A","N/A"," ")</f>
        <v xml:space="preserve"> </v>
      </c>
      <c r="H15" s="121"/>
      <c r="I15" s="59" t="s">
        <v>83</v>
      </c>
      <c r="J15" s="60" t="s">
        <v>84</v>
      </c>
      <c r="K15" s="61"/>
      <c r="L15" s="61" t="s">
        <v>6</v>
      </c>
      <c r="M15" s="61" t="s">
        <v>6</v>
      </c>
      <c r="N15" s="62" t="str">
        <f t="shared" si="0"/>
        <v>Not fitted</v>
      </c>
      <c r="O15" s="179"/>
      <c r="P15" s="180"/>
      <c r="Q15" s="63"/>
      <c r="R15" s="64"/>
      <c r="S15" s="65" t="str">
        <f t="shared" si="1"/>
        <v>FALSE</v>
      </c>
      <c r="T15" s="66">
        <f t="shared" si="2"/>
        <v>0</v>
      </c>
      <c r="U15" s="66">
        <f t="shared" si="3"/>
        <v>0</v>
      </c>
      <c r="V15" s="65">
        <f t="shared" si="4"/>
        <v>1</v>
      </c>
      <c r="W15" s="62">
        <f t="shared" si="5"/>
        <v>0</v>
      </c>
      <c r="X15" s="181"/>
      <c r="Y15" s="56" t="s">
        <v>31</v>
      </c>
      <c r="Z15" s="57" t="s">
        <v>31</v>
      </c>
      <c r="AA15" s="67" t="s">
        <v>6</v>
      </c>
      <c r="AB15" s="57" t="s">
        <v>6</v>
      </c>
      <c r="AC15" s="57" t="s">
        <v>6</v>
      </c>
      <c r="AD15" s="68" t="s">
        <v>31</v>
      </c>
      <c r="AE15" s="69" t="str" cm="1">
        <f t="array" ref="AE15">IF(AB15="YES","FAIL",_xlfn.SWITCH(AA15,"-","-","NO","PASS","YES","FAIL","N/A","FAIL"))</f>
        <v>FAIL</v>
      </c>
      <c r="AF15" s="70" t="str" cm="1">
        <f t="array" ref="AF15">IF(AB15="YES","FAIL",_xlfn.IFS($Y15="-","-",$Y15="NO","PASS",$Z15="YES","FAIL",$AC15="NO","PASS",$AC15="YES","FAIL"))</f>
        <v>FAIL</v>
      </c>
      <c r="AG15" s="70" t="str" cm="1">
        <f t="array" ref="AG15">IF(AB15="YES","FAIL",_xlfn.IFS($Y15="-","-",$Y15="NO","PASS",$Z15="YES","FAIL",$AC15="NO","PASS",$AC15="YES","FAIL"))</f>
        <v>FAIL</v>
      </c>
      <c r="AH15" s="70" t="str" cm="1">
        <f t="array" ref="AH15">_xlfn.IFS($Y15="-","-",$Y15="NO","PASS",$Z15="YES","FAIL",$AC15="NO","PASS",$AC15="YES","FAIL")</f>
        <v>FAIL</v>
      </c>
      <c r="AI15" s="70" t="str" cm="1">
        <f t="array" ref="AI15">IF(AB15="YES","FAIL",_xlfn.SWITCH(Z15,"-","-","NO","PASS","YES","FAIL","N/A","PASS"))</f>
        <v>FAIL</v>
      </c>
      <c r="AJ15" s="70" t="str">
        <f t="shared" si="6"/>
        <v>FAIL</v>
      </c>
      <c r="AK15" s="70" t="str" cm="1">
        <f t="array" ref="AK15">_xlfn.SWITCH(AD15,"-","-","NO","PASS","YES","FAIL","N/A","PASS")</f>
        <v>FAIL</v>
      </c>
      <c r="AL15" s="70" t="str">
        <f t="shared" si="7"/>
        <v>PASS</v>
      </c>
      <c r="AM15" s="39"/>
    </row>
    <row r="16" spans="1:63" x14ac:dyDescent="0.35">
      <c r="A16" s="165"/>
      <c r="B16" s="143" t="s">
        <v>94</v>
      </c>
      <c r="C16" s="145" t="s">
        <v>95</v>
      </c>
      <c r="D16" s="23"/>
      <c r="E16" s="23" t="s">
        <v>96</v>
      </c>
      <c r="F16" s="103"/>
      <c r="G16" s="104" t="str">
        <f t="shared" ref="G16:G22" si="8">IF(F16="N/A","N/A"," ")</f>
        <v xml:space="preserve"> </v>
      </c>
      <c r="H16" s="119"/>
      <c r="I16" s="25" t="s">
        <v>83</v>
      </c>
      <c r="J16" s="26" t="s">
        <v>84</v>
      </c>
      <c r="K16" s="71"/>
      <c r="L16" s="71" t="s">
        <v>6</v>
      </c>
      <c r="M16" s="71" t="s">
        <v>6</v>
      </c>
      <c r="N16" s="28" t="str">
        <f t="shared" si="0"/>
        <v>Not fitted</v>
      </c>
      <c r="O16" s="149">
        <v>0.5</v>
      </c>
      <c r="P16" s="151">
        <f>IF(OR(N16="FAIL",N17="FAIL",N18="FAIL",N19="FAIL",N20="FAIL",N21="FAIL",N22="FAIL",N23="FAIL",G16="FAIL",G17="FAIL",G18="FAIL",G19="FAIL",G20="FAIL",G21="FAIL",G22="FAIL",G23="FAIL"),0,O16)</f>
        <v>0.5</v>
      </c>
      <c r="Q16" s="29"/>
      <c r="R16" s="30"/>
      <c r="S16" s="31" t="str">
        <f t="shared" si="1"/>
        <v>FALSE</v>
      </c>
      <c r="T16" s="32">
        <f t="shared" si="2"/>
        <v>0</v>
      </c>
      <c r="U16" s="32">
        <f t="shared" si="3"/>
        <v>0</v>
      </c>
      <c r="V16" s="31">
        <f t="shared" si="4"/>
        <v>1</v>
      </c>
      <c r="W16" s="28">
        <f t="shared" si="5"/>
        <v>0</v>
      </c>
      <c r="X16" s="131">
        <f>IF(MIN(W16:W23)&gt;0,O16,0)</f>
        <v>0</v>
      </c>
      <c r="Y16" s="21" t="s">
        <v>31</v>
      </c>
      <c r="Z16" s="22" t="s">
        <v>31</v>
      </c>
      <c r="AA16" s="72" t="s">
        <v>6</v>
      </c>
      <c r="AB16" s="22" t="s">
        <v>6</v>
      </c>
      <c r="AC16" s="22" t="s">
        <v>6</v>
      </c>
      <c r="AD16" s="73" t="s">
        <v>31</v>
      </c>
      <c r="AE16" s="37" t="str" cm="1">
        <f t="array" ref="AE16">IF(AB16="YES","FAIL",_xlfn.SWITCH(AA16,"-","-","NO","PASS","YES","FAIL","N/A","FAIL"))</f>
        <v>FAIL</v>
      </c>
      <c r="AF16" s="38" t="str" cm="1">
        <f t="array" ref="AF16">IF(AB16="YES","FAIL",_xlfn.IFS($Y16="-","-",$Y16="NO","PASS",$Z16="YES","FAIL",$AC16="NO","PASS",$AC16="YES","FAIL"))</f>
        <v>FAIL</v>
      </c>
      <c r="AG16" s="38" t="str" cm="1">
        <f t="array" ref="AG16">IF(AB16="YES","FAIL",_xlfn.IFS($Y16="-","-",$Y16="NO","PASS",$Z16="YES","FAIL",$AC16="NO","PASS",$AC16="YES","FAIL"))</f>
        <v>FAIL</v>
      </c>
      <c r="AH16" s="38" t="str" cm="1">
        <f t="array" ref="AH16">_xlfn.IFS($Y16="-","-",$Y16="NO","PASS",$Z16="YES","FAIL",$AC16="NO","PASS",$AC16="YES","FAIL")</f>
        <v>FAIL</v>
      </c>
      <c r="AI16" s="38" t="str" cm="1">
        <f t="array" ref="AI16">IF(AB16="YES","FAIL",_xlfn.SWITCH(Z16,"-","-","NO","PASS","YES","FAIL","N/A","PASS"))</f>
        <v>FAIL</v>
      </c>
      <c r="AJ16" s="38" t="str">
        <f t="shared" si="6"/>
        <v>FAIL</v>
      </c>
      <c r="AK16" s="38" t="str" cm="1">
        <f t="array" ref="AK16">_xlfn.SWITCH(AD16,"-","-","NO","PASS","YES","FAIL","N/A","PASS")</f>
        <v>FAIL</v>
      </c>
      <c r="AL16" s="38" t="str">
        <f t="shared" si="7"/>
        <v>PASS</v>
      </c>
      <c r="AM16" s="39"/>
    </row>
    <row r="17" spans="1:40" x14ac:dyDescent="0.35">
      <c r="A17" s="165"/>
      <c r="B17" s="153"/>
      <c r="C17" s="157"/>
      <c r="D17" s="43"/>
      <c r="E17" s="43" t="s">
        <v>97</v>
      </c>
      <c r="F17" s="105"/>
      <c r="G17" s="106" t="str">
        <f t="shared" si="8"/>
        <v xml:space="preserve"> </v>
      </c>
      <c r="H17" s="120"/>
      <c r="I17" s="46" t="s">
        <v>83</v>
      </c>
      <c r="J17" s="46" t="s">
        <v>84</v>
      </c>
      <c r="K17" s="74"/>
      <c r="L17" s="74" t="s">
        <v>6</v>
      </c>
      <c r="M17" s="74" t="s">
        <v>6</v>
      </c>
      <c r="N17" s="40" t="str">
        <f t="shared" si="0"/>
        <v>Not fitted</v>
      </c>
      <c r="O17" s="155"/>
      <c r="P17" s="156"/>
      <c r="Q17" s="48"/>
      <c r="R17" s="49"/>
      <c r="S17" s="50" t="str">
        <f t="shared" si="1"/>
        <v>FALSE</v>
      </c>
      <c r="T17" s="51">
        <f t="shared" si="2"/>
        <v>0</v>
      </c>
      <c r="U17" s="51">
        <f t="shared" si="3"/>
        <v>0</v>
      </c>
      <c r="V17" s="50">
        <f t="shared" si="4"/>
        <v>1</v>
      </c>
      <c r="W17" s="40">
        <f t="shared" si="5"/>
        <v>0</v>
      </c>
      <c r="X17" s="132"/>
      <c r="Y17" s="41" t="s">
        <v>31</v>
      </c>
      <c r="Z17" s="42" t="s">
        <v>31</v>
      </c>
      <c r="AA17" s="52" t="s">
        <v>6</v>
      </c>
      <c r="AB17" s="42" t="s">
        <v>6</v>
      </c>
      <c r="AC17" s="42" t="s">
        <v>6</v>
      </c>
      <c r="AD17" s="53" t="s">
        <v>25</v>
      </c>
      <c r="AE17" s="54" t="str" cm="1">
        <f t="array" ref="AE17">IF(AB17="YES","FAIL",_xlfn.SWITCH(AA17,"-","-","NO","PASS","YES","FAIL","N/A","FAIL"))</f>
        <v>FAIL</v>
      </c>
      <c r="AF17" s="55" t="str" cm="1">
        <f t="array" ref="AF17">IF(AB17="YES","FAIL",_xlfn.IFS($Y17="-","-",$Y17="NO","PASS",$Z17="YES","FAIL",$AC17="NO","PASS",$AC17="YES","FAIL"))</f>
        <v>FAIL</v>
      </c>
      <c r="AG17" s="55" t="str" cm="1">
        <f t="array" ref="AG17">IF(AB17="YES","FAIL",_xlfn.IFS($Y17="-","-",$Y17="NO","PASS",$Z17="YES","FAIL",$AC17="NO","PASS",$AC17="YES","FAIL"))</f>
        <v>FAIL</v>
      </c>
      <c r="AH17" s="55" t="str" cm="1">
        <f t="array" ref="AH17">_xlfn.IFS($Y17="-","-",$Y17="NO","PASS",$Z17="YES","FAIL",$AC17="NO","PASS",$AC17="YES","FAIL")</f>
        <v>FAIL</v>
      </c>
      <c r="AI17" s="55" t="str" cm="1">
        <f t="array" ref="AI17">IF(AB17="YES","FAIL",_xlfn.SWITCH(Z17,"-","-","NO","PASS","YES","FAIL","N/A","PASS"))</f>
        <v>FAIL</v>
      </c>
      <c r="AJ17" s="55" t="str">
        <f t="shared" si="6"/>
        <v>FAIL</v>
      </c>
      <c r="AK17" s="55" t="str" cm="1">
        <f t="array" ref="AK17">_xlfn.SWITCH(AD17,"-","-","NO","PASS","YES","FAIL","N/A","PASS")</f>
        <v>PASS</v>
      </c>
      <c r="AL17" s="55" t="str">
        <f t="shared" si="7"/>
        <v>PASS</v>
      </c>
      <c r="AM17" s="39"/>
      <c r="AN17" s="2"/>
    </row>
    <row r="18" spans="1:40" x14ac:dyDescent="0.35">
      <c r="A18" s="165"/>
      <c r="B18" s="153"/>
      <c r="C18" s="157"/>
      <c r="D18" s="43"/>
      <c r="E18" s="43" t="s">
        <v>98</v>
      </c>
      <c r="F18" s="105"/>
      <c r="G18" s="106" t="str">
        <f t="shared" si="8"/>
        <v xml:space="preserve"> </v>
      </c>
      <c r="H18" s="120"/>
      <c r="I18" s="75" t="s">
        <v>6</v>
      </c>
      <c r="J18" s="75" t="s">
        <v>6</v>
      </c>
      <c r="K18" s="74"/>
      <c r="L18" s="74" t="s">
        <v>6</v>
      </c>
      <c r="M18" s="74" t="s">
        <v>6</v>
      </c>
      <c r="N18" s="40" t="str">
        <f t="shared" si="0"/>
        <v>Not fitted</v>
      </c>
      <c r="O18" s="155"/>
      <c r="P18" s="156"/>
      <c r="Q18" s="48" t="s">
        <v>6</v>
      </c>
      <c r="R18" s="49" t="s">
        <v>6</v>
      </c>
      <c r="S18" s="50" t="str">
        <f t="shared" si="1"/>
        <v>FALSE</v>
      </c>
      <c r="T18" s="51">
        <f t="shared" si="2"/>
        <v>0</v>
      </c>
      <c r="U18" s="51">
        <f t="shared" si="3"/>
        <v>0</v>
      </c>
      <c r="V18" s="50">
        <f t="shared" si="4"/>
        <v>1</v>
      </c>
      <c r="W18" s="40">
        <f t="shared" si="5"/>
        <v>0</v>
      </c>
      <c r="X18" s="132"/>
      <c r="Y18" s="41" t="s">
        <v>31</v>
      </c>
      <c r="Z18" s="42" t="s">
        <v>25</v>
      </c>
      <c r="AA18" s="52" t="s">
        <v>31</v>
      </c>
      <c r="AB18" s="42" t="s">
        <v>25</v>
      </c>
      <c r="AC18" s="42" t="s">
        <v>25</v>
      </c>
      <c r="AD18" s="53" t="s">
        <v>25</v>
      </c>
      <c r="AE18" s="54" t="str" cm="1">
        <f t="array" ref="AE18">IF(AB18="YES","FAIL",_xlfn.SWITCH(AA18,"-","-","NO","PASS","YES","FAIL","N/A","FAIL"))</f>
        <v>FAIL</v>
      </c>
      <c r="AF18" s="55" t="str" cm="1">
        <f t="array" ref="AF18">IF(AB18="YES","FAIL",_xlfn.IFS($Y18="-","-",$Y18="NO","PASS",$Z18="YES","FAIL",$AC18="NO","PASS",$AC18="YES","FAIL"))</f>
        <v>PASS</v>
      </c>
      <c r="AG18" s="55" t="str" cm="1">
        <f t="array" ref="AG18">IF(AB18="YES","FAIL",_xlfn.IFS($Y18="-","-",$Y18="NO","PASS",$Z18="YES","FAIL",$AC18="NO","PASS",$AC18="YES","FAIL"))</f>
        <v>PASS</v>
      </c>
      <c r="AH18" s="55" t="str" cm="1">
        <f t="array" ref="AH18">_xlfn.IFS($Y18="-","-",$Y18="NO","PASS",$Z18="YES","FAIL",$AC18="NO","PASS",$AC18="YES","FAIL")</f>
        <v>PASS</v>
      </c>
      <c r="AI18" s="55" t="str" cm="1">
        <f t="array" ref="AI18">IF(AB18="YES","FAIL",_xlfn.SWITCH(Z18,"-","-","NO","PASS","YES","FAIL","N/A","PASS"))</f>
        <v>PASS</v>
      </c>
      <c r="AJ18" s="55" t="str">
        <f t="shared" si="6"/>
        <v>FAIL</v>
      </c>
      <c r="AK18" s="55" t="str" cm="1">
        <f t="array" ref="AK18">_xlfn.SWITCH(AD18,"-","-","NO","PASS","YES","FAIL","N/A","PASS")</f>
        <v>PASS</v>
      </c>
      <c r="AL18" s="55" t="str">
        <f t="shared" si="7"/>
        <v>PASS</v>
      </c>
      <c r="AM18" s="39"/>
      <c r="AN18" s="2"/>
    </row>
    <row r="19" spans="1:40" x14ac:dyDescent="0.35">
      <c r="A19" s="165"/>
      <c r="B19" s="153"/>
      <c r="C19" s="157" t="s">
        <v>99</v>
      </c>
      <c r="D19" s="43"/>
      <c r="E19" s="43" t="s">
        <v>96</v>
      </c>
      <c r="F19" s="105"/>
      <c r="G19" s="106" t="str">
        <f t="shared" si="8"/>
        <v xml:space="preserve"> </v>
      </c>
      <c r="H19" s="120"/>
      <c r="I19" s="45" t="s">
        <v>83</v>
      </c>
      <c r="J19" s="46" t="s">
        <v>84</v>
      </c>
      <c r="K19" s="74"/>
      <c r="L19" s="74" t="s">
        <v>6</v>
      </c>
      <c r="M19" s="74" t="s">
        <v>6</v>
      </c>
      <c r="N19" s="40" t="str">
        <f t="shared" si="0"/>
        <v>Not fitted</v>
      </c>
      <c r="O19" s="155"/>
      <c r="P19" s="156"/>
      <c r="Q19" s="48"/>
      <c r="R19" s="49"/>
      <c r="S19" s="50" t="str">
        <f t="shared" si="1"/>
        <v>FALSE</v>
      </c>
      <c r="T19" s="51">
        <f t="shared" si="2"/>
        <v>0</v>
      </c>
      <c r="U19" s="51">
        <f t="shared" si="3"/>
        <v>0</v>
      </c>
      <c r="V19" s="50">
        <f t="shared" si="4"/>
        <v>1</v>
      </c>
      <c r="W19" s="40">
        <f t="shared" si="5"/>
        <v>0</v>
      </c>
      <c r="X19" s="132"/>
      <c r="Y19" s="41" t="s">
        <v>31</v>
      </c>
      <c r="Z19" s="42" t="s">
        <v>31</v>
      </c>
      <c r="AA19" s="52" t="s">
        <v>6</v>
      </c>
      <c r="AB19" s="42" t="s">
        <v>6</v>
      </c>
      <c r="AC19" s="42" t="s">
        <v>6</v>
      </c>
      <c r="AD19" s="53" t="s">
        <v>31</v>
      </c>
      <c r="AE19" s="54" t="str" cm="1">
        <f t="array" ref="AE19">IF(AB19="YES","FAIL",_xlfn.SWITCH(AA19,"-","-","NO","PASS","YES","FAIL","N/A","FAIL"))</f>
        <v>FAIL</v>
      </c>
      <c r="AF19" s="55" t="str" cm="1">
        <f t="array" ref="AF19">IF(AB19="YES","FAIL",_xlfn.IFS($Y19="-","-",$Y19="NO","PASS",$Z19="YES","FAIL",$AC19="NO","PASS",$AC19="YES","FAIL"))</f>
        <v>FAIL</v>
      </c>
      <c r="AG19" s="55" t="str" cm="1">
        <f t="array" ref="AG19">IF(AB19="YES","FAIL",_xlfn.IFS($Y19="-","-",$Y19="NO","PASS",$Z19="YES","FAIL",$AC19="NO","PASS",$AC19="YES","FAIL"))</f>
        <v>FAIL</v>
      </c>
      <c r="AH19" s="55" t="str" cm="1">
        <f t="array" ref="AH19">_xlfn.IFS($Y19="-","-",$Y19="NO","PASS",$Z19="YES","FAIL",$AC19="NO","PASS",$AC19="YES","FAIL")</f>
        <v>FAIL</v>
      </c>
      <c r="AI19" s="55" t="str" cm="1">
        <f t="array" ref="AI19">IF(AB19="YES","FAIL",_xlfn.SWITCH(Z19,"-","-","NO","PASS","YES","FAIL","N/A","PASS"))</f>
        <v>FAIL</v>
      </c>
      <c r="AJ19" s="55" t="str">
        <f t="shared" si="6"/>
        <v>FAIL</v>
      </c>
      <c r="AK19" s="55" t="str" cm="1">
        <f t="array" ref="AK19">_xlfn.SWITCH(AD19,"-","-","NO","PASS","YES","FAIL","N/A","PASS")</f>
        <v>FAIL</v>
      </c>
      <c r="AL19" s="55" t="str">
        <f t="shared" si="7"/>
        <v>PASS</v>
      </c>
      <c r="AM19" s="39"/>
      <c r="AN19" s="2"/>
    </row>
    <row r="20" spans="1:40" x14ac:dyDescent="0.35">
      <c r="A20" s="165"/>
      <c r="B20" s="153"/>
      <c r="C20" s="157"/>
      <c r="D20" s="43"/>
      <c r="E20" s="43" t="s">
        <v>97</v>
      </c>
      <c r="F20" s="105"/>
      <c r="G20" s="106" t="str">
        <f t="shared" si="8"/>
        <v xml:space="preserve"> </v>
      </c>
      <c r="H20" s="120"/>
      <c r="I20" s="45" t="s">
        <v>83</v>
      </c>
      <c r="J20" s="46" t="s">
        <v>84</v>
      </c>
      <c r="K20" s="74"/>
      <c r="L20" s="74" t="s">
        <v>6</v>
      </c>
      <c r="M20" s="74" t="s">
        <v>6</v>
      </c>
      <c r="N20" s="40" t="str">
        <f t="shared" si="0"/>
        <v>Not fitted</v>
      </c>
      <c r="O20" s="155"/>
      <c r="P20" s="156"/>
      <c r="Q20" s="48"/>
      <c r="R20" s="49"/>
      <c r="S20" s="50" t="str">
        <f t="shared" si="1"/>
        <v>FALSE</v>
      </c>
      <c r="T20" s="51">
        <f t="shared" si="2"/>
        <v>0</v>
      </c>
      <c r="U20" s="51">
        <f t="shared" si="3"/>
        <v>0</v>
      </c>
      <c r="V20" s="50">
        <f t="shared" si="4"/>
        <v>1</v>
      </c>
      <c r="W20" s="40">
        <f t="shared" si="5"/>
        <v>0</v>
      </c>
      <c r="X20" s="132"/>
      <c r="Y20" s="41" t="s">
        <v>31</v>
      </c>
      <c r="Z20" s="42" t="s">
        <v>31</v>
      </c>
      <c r="AA20" s="52" t="s">
        <v>6</v>
      </c>
      <c r="AB20" s="42" t="s">
        <v>6</v>
      </c>
      <c r="AC20" s="42" t="s">
        <v>6</v>
      </c>
      <c r="AD20" s="53" t="s">
        <v>31</v>
      </c>
      <c r="AE20" s="54" t="str" cm="1">
        <f t="array" ref="AE20">IF(AB20="YES","FAIL",_xlfn.SWITCH(AA20,"-","-","NO","PASS","YES","FAIL","N/A","FAIL"))</f>
        <v>FAIL</v>
      </c>
      <c r="AF20" s="55" t="str" cm="1">
        <f t="array" ref="AF20">IF(AB20="YES","FAIL",_xlfn.IFS($Y20="-","-",$Y20="NO","PASS",$Z20="YES","FAIL",$AC20="NO","PASS",$AC20="YES","FAIL"))</f>
        <v>FAIL</v>
      </c>
      <c r="AG20" s="55" t="str" cm="1">
        <f t="array" ref="AG20">IF(AB20="YES","FAIL",_xlfn.IFS($Y20="-","-",$Y20="NO","PASS",$Z20="YES","FAIL",$AC20="NO","PASS",$AC20="YES","FAIL"))</f>
        <v>FAIL</v>
      </c>
      <c r="AH20" s="55" t="str" cm="1">
        <f t="array" ref="AH20">_xlfn.IFS($Y20="-","-",$Y20="NO","PASS",$Z20="YES","FAIL",$AC20="NO","PASS",$AC20="YES","FAIL")</f>
        <v>FAIL</v>
      </c>
      <c r="AI20" s="55" t="str" cm="1">
        <f t="array" ref="AI20">IF(AB20="YES","FAIL",_xlfn.SWITCH(Z20,"-","-","NO","PASS","YES","FAIL","N/A","PASS"))</f>
        <v>FAIL</v>
      </c>
      <c r="AJ20" s="55" t="str">
        <f t="shared" si="6"/>
        <v>FAIL</v>
      </c>
      <c r="AK20" s="55" t="str" cm="1">
        <f t="array" ref="AK20">_xlfn.SWITCH(AD20,"-","-","NO","PASS","YES","FAIL","N/A","PASS")</f>
        <v>FAIL</v>
      </c>
      <c r="AL20" s="55" t="str">
        <f t="shared" si="7"/>
        <v>PASS</v>
      </c>
      <c r="AM20" s="39"/>
      <c r="AN20" s="2"/>
    </row>
    <row r="21" spans="1:40" ht="26" x14ac:dyDescent="0.35">
      <c r="A21" s="165"/>
      <c r="B21" s="153"/>
      <c r="C21" s="157" t="s">
        <v>100</v>
      </c>
      <c r="D21" s="43"/>
      <c r="E21" s="44" t="s">
        <v>101</v>
      </c>
      <c r="F21" s="105"/>
      <c r="G21" s="106" t="str">
        <f t="shared" si="8"/>
        <v xml:space="preserve"> </v>
      </c>
      <c r="H21" s="120"/>
      <c r="I21" s="45" t="s">
        <v>102</v>
      </c>
      <c r="J21" s="46" t="s">
        <v>6</v>
      </c>
      <c r="K21" s="47"/>
      <c r="L21" s="47" t="s">
        <v>6</v>
      </c>
      <c r="M21" s="47" t="s">
        <v>6</v>
      </c>
      <c r="N21" s="40" t="str">
        <f t="shared" si="0"/>
        <v>Not fitted</v>
      </c>
      <c r="O21" s="155"/>
      <c r="P21" s="156"/>
      <c r="Q21" s="48"/>
      <c r="R21" s="49"/>
      <c r="S21" s="50" t="str">
        <f t="shared" si="1"/>
        <v>FALSE</v>
      </c>
      <c r="T21" s="51">
        <f t="shared" si="2"/>
        <v>0</v>
      </c>
      <c r="U21" s="51">
        <f t="shared" si="3"/>
        <v>0</v>
      </c>
      <c r="V21" s="50">
        <f t="shared" si="4"/>
        <v>1</v>
      </c>
      <c r="W21" s="40">
        <f t="shared" si="5"/>
        <v>0</v>
      </c>
      <c r="X21" s="132"/>
      <c r="Y21" s="41" t="s">
        <v>31</v>
      </c>
      <c r="Z21" s="42" t="s">
        <v>25</v>
      </c>
      <c r="AA21" s="52" t="s">
        <v>6</v>
      </c>
      <c r="AB21" s="42" t="s">
        <v>6</v>
      </c>
      <c r="AC21" s="42" t="s">
        <v>31</v>
      </c>
      <c r="AD21" s="53" t="s">
        <v>6</v>
      </c>
      <c r="AE21" s="54" t="str" cm="1">
        <f t="array" ref="AE21">IF(AB21="YES","FAIL",_xlfn.SWITCH(AA21,"-","-","NO","PASS","YES","FAIL","N/A","FAIL"))</f>
        <v>FAIL</v>
      </c>
      <c r="AF21" s="55" t="str" cm="1">
        <f t="array" ref="AF21">IF(AB21="YES","FAIL",_xlfn.IFS($Y21="-","-",$Y21="NO","PASS",$Z21="YES","FAIL",$AC21="NO","PASS",$AC21="YES","FAIL"))</f>
        <v>FAIL</v>
      </c>
      <c r="AG21" s="55" t="str" cm="1">
        <f t="array" ref="AG21">IF(AB21="YES","FAIL",_xlfn.IFS($Y21="-","-",$Y21="NO","PASS",$Z21="YES","FAIL",$AC21="NO","PASS",$AC21="YES","FAIL"))</f>
        <v>FAIL</v>
      </c>
      <c r="AH21" s="55" t="str" cm="1">
        <f t="array" ref="AH21">_xlfn.IFS($Y21="-","-",$Y21="NO","PASS",$Z21="YES","FAIL",$AC21="NO","PASS",$AC21="YES","FAIL")</f>
        <v>FAIL</v>
      </c>
      <c r="AI21" s="55" t="str" cm="1">
        <f t="array" ref="AI21">IF(AB21="YES","FAIL",_xlfn.SWITCH(Z21,"-","-","NO","PASS","YES","FAIL","N/A","PASS"))</f>
        <v>PASS</v>
      </c>
      <c r="AJ21" s="55" t="str">
        <f t="shared" si="6"/>
        <v>FAIL</v>
      </c>
      <c r="AK21" s="55" t="str" cm="1">
        <f t="array" ref="AK21">_xlfn.SWITCH(AD21,"-","-","NO","PASS","YES","FAIL","N/A","PASS")</f>
        <v>PASS</v>
      </c>
      <c r="AL21" s="55" t="str">
        <f t="shared" si="7"/>
        <v>PASS</v>
      </c>
      <c r="AM21" s="39"/>
      <c r="AN21" s="2"/>
    </row>
    <row r="22" spans="1:40" x14ac:dyDescent="0.35">
      <c r="A22" s="165"/>
      <c r="B22" s="153"/>
      <c r="C22" s="157"/>
      <c r="D22" s="43"/>
      <c r="E22" s="44" t="s">
        <v>103</v>
      </c>
      <c r="F22" s="105"/>
      <c r="G22" s="106" t="str">
        <f t="shared" si="8"/>
        <v xml:space="preserve"> </v>
      </c>
      <c r="H22" s="120"/>
      <c r="I22" s="46" t="s">
        <v>6</v>
      </c>
      <c r="J22" s="60" t="s">
        <v>6</v>
      </c>
      <c r="K22" s="47"/>
      <c r="L22" s="47" t="s">
        <v>6</v>
      </c>
      <c r="M22" s="47" t="s">
        <v>6</v>
      </c>
      <c r="N22" s="40" t="str">
        <f t="shared" si="0"/>
        <v>Not fitted</v>
      </c>
      <c r="O22" s="155"/>
      <c r="P22" s="156"/>
      <c r="Q22" s="48"/>
      <c r="R22" s="49"/>
      <c r="S22" s="50" t="str">
        <f t="shared" si="1"/>
        <v>FALSE</v>
      </c>
      <c r="T22" s="51">
        <f t="shared" si="2"/>
        <v>0</v>
      </c>
      <c r="U22" s="51">
        <f t="shared" si="3"/>
        <v>0</v>
      </c>
      <c r="V22" s="50">
        <f t="shared" si="4"/>
        <v>1</v>
      </c>
      <c r="W22" s="40">
        <f t="shared" si="5"/>
        <v>0</v>
      </c>
      <c r="X22" s="132"/>
      <c r="Y22" s="41" t="s">
        <v>31</v>
      </c>
      <c r="Z22" s="42" t="s">
        <v>25</v>
      </c>
      <c r="AA22" s="52" t="s">
        <v>31</v>
      </c>
      <c r="AB22" s="42" t="s">
        <v>25</v>
      </c>
      <c r="AC22" s="42" t="s">
        <v>25</v>
      </c>
      <c r="AD22" s="53" t="s">
        <v>6</v>
      </c>
      <c r="AE22" s="54" t="str" cm="1">
        <f t="array" ref="AE22">IF(AB22="YES","FAIL",_xlfn.SWITCH(AA22,"-","-","NO","PASS","YES","FAIL","N/A","FAIL"))</f>
        <v>FAIL</v>
      </c>
      <c r="AF22" s="55" t="str" cm="1">
        <f t="array" ref="AF22">IF(AB22="YES","FAIL",_xlfn.IFS($Y22="-","-",$Y22="NO","PASS",$Z22="YES","FAIL",$AC22="NO","PASS",$AC22="YES","FAIL"))</f>
        <v>PASS</v>
      </c>
      <c r="AG22" s="55" t="str" cm="1">
        <f t="array" ref="AG22">IF(AB22="YES","FAIL",_xlfn.IFS($Y22="-","-",$Y22="NO","PASS",$Z22="YES","FAIL",$AC22="NO","PASS",$AC22="YES","FAIL"))</f>
        <v>PASS</v>
      </c>
      <c r="AH22" s="55" t="str" cm="1">
        <f t="array" ref="AH22">_xlfn.IFS($Y22="-","-",$Y22="NO","PASS",$Z22="YES","FAIL",$AC22="NO","PASS",$AC22="YES","FAIL")</f>
        <v>PASS</v>
      </c>
      <c r="AI22" s="55" t="str" cm="1">
        <f t="array" ref="AI22">IF(AB22="YES","FAIL",_xlfn.SWITCH(Z22,"-","-","NO","PASS","YES","FAIL","N/A","PASS"))</f>
        <v>PASS</v>
      </c>
      <c r="AJ22" s="55" t="str">
        <f t="shared" si="6"/>
        <v>FAIL</v>
      </c>
      <c r="AK22" s="55" t="str" cm="1">
        <f t="array" ref="AK22">_xlfn.SWITCH(AD22,"-","-","NO","PASS","YES","FAIL","N/A","PASS")</f>
        <v>PASS</v>
      </c>
      <c r="AL22" s="55" t="str">
        <f t="shared" si="7"/>
        <v>PASS</v>
      </c>
      <c r="AM22" s="39"/>
      <c r="AN22" s="2"/>
    </row>
    <row r="23" spans="1:40" ht="52.5" thickBot="1" x14ac:dyDescent="0.4">
      <c r="A23" s="165"/>
      <c r="B23" s="144"/>
      <c r="C23" s="77" t="s">
        <v>104</v>
      </c>
      <c r="D23" s="78" t="s">
        <v>105</v>
      </c>
      <c r="E23" s="79" t="s">
        <v>106</v>
      </c>
      <c r="F23" s="109"/>
      <c r="G23" s="110"/>
      <c r="H23" s="122"/>
      <c r="I23" s="80" t="s">
        <v>102</v>
      </c>
      <c r="J23" s="81" t="s">
        <v>6</v>
      </c>
      <c r="K23" s="82"/>
      <c r="L23" s="82" t="s">
        <v>6</v>
      </c>
      <c r="M23" s="82" t="s">
        <v>6</v>
      </c>
      <c r="N23" s="83" t="str">
        <f t="shared" si="0"/>
        <v>Not fitted</v>
      </c>
      <c r="O23" s="150"/>
      <c r="P23" s="152"/>
      <c r="Q23" s="84"/>
      <c r="R23" s="85"/>
      <c r="S23" s="86" t="str">
        <f t="shared" si="1"/>
        <v>FALSE</v>
      </c>
      <c r="T23" s="87">
        <f t="shared" si="2"/>
        <v>0</v>
      </c>
      <c r="U23" s="87">
        <f t="shared" si="3"/>
        <v>0</v>
      </c>
      <c r="V23" s="86">
        <f t="shared" si="4"/>
        <v>1</v>
      </c>
      <c r="W23" s="83">
        <f t="shared" si="5"/>
        <v>0</v>
      </c>
      <c r="X23" s="133"/>
      <c r="Y23" s="76" t="s">
        <v>31</v>
      </c>
      <c r="Z23" s="77" t="s">
        <v>25</v>
      </c>
      <c r="AA23" s="89" t="s">
        <v>6</v>
      </c>
      <c r="AB23" s="77" t="s">
        <v>6</v>
      </c>
      <c r="AC23" s="77" t="s">
        <v>31</v>
      </c>
      <c r="AD23" s="90" t="s">
        <v>6</v>
      </c>
      <c r="AE23" s="91" t="str" cm="1">
        <f t="array" ref="AE23">IF(AB23="YES","FAIL",_xlfn.SWITCH(AA23,"-","-","NO","PASS","YES","FAIL","N/A","FAIL"))</f>
        <v>FAIL</v>
      </c>
      <c r="AF23" s="92" t="str" cm="1">
        <f t="array" ref="AF23">IF(AB23="YES","FAIL",_xlfn.IFS($Y23="-","-",$Y23="NO","PASS",$Z23="YES","FAIL",$AC23="NO","PASS",$AC23="YES","FAIL"))</f>
        <v>FAIL</v>
      </c>
      <c r="AG23" s="92" t="str" cm="1">
        <f t="array" ref="AG23">IF(AB23="YES","FAIL",_xlfn.IFS($Y23="-","-",$Y23="NO","PASS",$Z23="YES","FAIL",$AC23="NO","PASS",$AC23="YES","FAIL"))</f>
        <v>FAIL</v>
      </c>
      <c r="AH23" s="92" t="str" cm="1">
        <f t="array" ref="AH23">_xlfn.IFS($Y23="-","-",$Y23="NO","PASS",$Z23="YES","FAIL",$AC23="NO","PASS",$AC23="YES","FAIL")</f>
        <v>FAIL</v>
      </c>
      <c r="AI23" s="92" t="str" cm="1">
        <f t="array" ref="AI23">IF(AB23="YES","FAIL",_xlfn.SWITCH(Z23,"-","-","NO","PASS","YES","FAIL","N/A","PASS"))</f>
        <v>PASS</v>
      </c>
      <c r="AJ23" s="92" t="str">
        <f t="shared" si="6"/>
        <v>FAIL</v>
      </c>
      <c r="AK23" s="92" t="str" cm="1">
        <f t="array" ref="AK23">_xlfn.SWITCH(AD23,"-","-","NO","PASS","YES","FAIL","N/A","PASS")</f>
        <v>PASS</v>
      </c>
      <c r="AL23" s="92" t="str">
        <f t="shared" si="7"/>
        <v>PASS</v>
      </c>
      <c r="AM23" s="39"/>
      <c r="AN23" s="2"/>
    </row>
    <row r="24" spans="1:40" ht="37.5" customHeight="1" x14ac:dyDescent="0.35">
      <c r="A24" s="165"/>
      <c r="B24" s="143" t="s">
        <v>107</v>
      </c>
      <c r="C24" s="22" t="s">
        <v>108</v>
      </c>
      <c r="D24" s="23" t="s">
        <v>109</v>
      </c>
      <c r="E24" s="24" t="s">
        <v>169</v>
      </c>
      <c r="F24" s="103"/>
      <c r="G24" s="104"/>
      <c r="H24" s="123"/>
      <c r="I24" s="46" t="s">
        <v>6</v>
      </c>
      <c r="J24" s="93" t="s">
        <v>110</v>
      </c>
      <c r="K24" s="27"/>
      <c r="L24" s="27"/>
      <c r="M24" s="27" t="s">
        <v>6</v>
      </c>
      <c r="N24" s="28" t="str">
        <f t="shared" si="0"/>
        <v>Not fitted</v>
      </c>
      <c r="O24" s="149">
        <v>0.5</v>
      </c>
      <c r="P24" s="173">
        <f>IF(OR(N24="FAIL",N25="FAIL",N26="FAIL",N27="FAIL",N28="FAIL",G24="FAIL",G25="FAIL",G26="FAIL",G27="FAIL",G28="FAIL"),0,O24)</f>
        <v>0.5</v>
      </c>
      <c r="Q24" s="29"/>
      <c r="R24" s="30"/>
      <c r="S24" s="31" t="str">
        <f t="shared" si="1"/>
        <v>FALSE</v>
      </c>
      <c r="T24" s="32">
        <f t="shared" si="2"/>
        <v>0</v>
      </c>
      <c r="U24" s="32">
        <f t="shared" si="3"/>
        <v>0</v>
      </c>
      <c r="V24" s="31">
        <f t="shared" si="4"/>
        <v>1</v>
      </c>
      <c r="W24" s="28">
        <f t="shared" si="5"/>
        <v>0</v>
      </c>
      <c r="X24" s="131">
        <f>IF(MIN(W24:W28)&gt;0,O24,0)</f>
        <v>0</v>
      </c>
      <c r="Y24" s="41" t="s">
        <v>31</v>
      </c>
      <c r="Z24" s="42" t="s">
        <v>25</v>
      </c>
      <c r="AA24" s="52" t="s">
        <v>31</v>
      </c>
      <c r="AB24" s="42" t="s">
        <v>25</v>
      </c>
      <c r="AC24" s="42" t="s">
        <v>25</v>
      </c>
      <c r="AD24" s="73" t="s">
        <v>25</v>
      </c>
      <c r="AE24" s="37" t="str" cm="1">
        <f t="array" ref="AE24">IF(AB24="YES","FAIL",_xlfn.SWITCH(AA24,"-","-","NO","PASS","YES","FAIL","N/A","FAIL"))</f>
        <v>FAIL</v>
      </c>
      <c r="AF24" s="38" t="str" cm="1">
        <f t="array" ref="AF24">IF(AB24="YES","FAIL",_xlfn.IFS($Y24="-","-",$Y24="NO","PASS",$Z24="YES","FAIL",$AC24="NO","PASS",$AC24="YES","FAIL"))</f>
        <v>PASS</v>
      </c>
      <c r="AG24" s="38" t="str" cm="1">
        <f t="array" ref="AG24">IF(AB24="YES","FAIL",_xlfn.IFS($Y24="-","-",$Y24="NO","PASS",$Z24="YES","FAIL",$AC24="NO","PASS",$AC24="YES","FAIL"))</f>
        <v>PASS</v>
      </c>
      <c r="AH24" s="38" t="str" cm="1">
        <f t="array" ref="AH24">_xlfn.IFS($Y24="-","-",$Y24="NO","PASS",$Z24="YES","FAIL",$AC24="NO","PASS",$AC24="YES","FAIL")</f>
        <v>PASS</v>
      </c>
      <c r="AI24" s="38" t="str" cm="1">
        <f t="array" ref="AI24">IF(AB24="YES","FAIL",_xlfn.SWITCH(Z24,"-","-","NO","PASS","YES","FAIL","N/A","PASS"))</f>
        <v>PASS</v>
      </c>
      <c r="AJ24" s="38" t="str">
        <f t="shared" si="6"/>
        <v>FAIL</v>
      </c>
      <c r="AK24" s="38" t="str" cm="1">
        <f t="array" ref="AK24">_xlfn.SWITCH(AD24,"-","-","NO","PASS","YES","FAIL","N/A","PASS")</f>
        <v>PASS</v>
      </c>
      <c r="AL24" s="38" t="str">
        <f>IF(AB24="YES","FAIL","PASS")</f>
        <v>PASS</v>
      </c>
      <c r="AM24" s="39"/>
      <c r="AN24" s="2"/>
    </row>
    <row r="25" spans="1:40" ht="26" x14ac:dyDescent="0.35">
      <c r="A25" s="165"/>
      <c r="B25" s="153"/>
      <c r="C25" s="42" t="s">
        <v>111</v>
      </c>
      <c r="D25" s="43"/>
      <c r="E25" s="44" t="s">
        <v>112</v>
      </c>
      <c r="F25" s="105"/>
      <c r="G25" s="106"/>
      <c r="H25" s="124"/>
      <c r="I25" s="45" t="s">
        <v>83</v>
      </c>
      <c r="J25" s="94" t="s">
        <v>113</v>
      </c>
      <c r="K25" s="47"/>
      <c r="L25" s="47"/>
      <c r="M25" s="47" t="s">
        <v>6</v>
      </c>
      <c r="N25" s="40" t="str">
        <f t="shared" si="0"/>
        <v>Not fitted</v>
      </c>
      <c r="O25" s="155"/>
      <c r="P25" s="156"/>
      <c r="Q25" s="48"/>
      <c r="R25" s="49"/>
      <c r="S25" s="50" t="str">
        <f t="shared" si="1"/>
        <v>FALSE</v>
      </c>
      <c r="T25" s="51">
        <f t="shared" si="2"/>
        <v>0</v>
      </c>
      <c r="U25" s="51">
        <f t="shared" si="3"/>
        <v>0</v>
      </c>
      <c r="V25" s="50">
        <f t="shared" si="4"/>
        <v>1</v>
      </c>
      <c r="W25" s="40">
        <f t="shared" si="5"/>
        <v>0</v>
      </c>
      <c r="X25" s="132"/>
      <c r="Y25" s="41" t="s">
        <v>31</v>
      </c>
      <c r="Z25" s="42" t="s">
        <v>31</v>
      </c>
      <c r="AA25" s="52" t="s">
        <v>6</v>
      </c>
      <c r="AB25" s="42" t="s">
        <v>6</v>
      </c>
      <c r="AC25" s="42" t="s">
        <v>6</v>
      </c>
      <c r="AD25" s="53" t="s">
        <v>31</v>
      </c>
      <c r="AE25" s="54" t="str" cm="1">
        <f t="array" ref="AE25">IF(AB25="YES","FAIL",_xlfn.SWITCH(AA25,"-","-","NO","PASS","YES","FAIL","N/A","FAIL"))</f>
        <v>FAIL</v>
      </c>
      <c r="AF25" s="55" t="str" cm="1">
        <f t="array" ref="AF25">IF(AB25="YES","FAIL",_xlfn.IFS($Y25="-","-",$Y25="NO","PASS",$Z25="YES","FAIL",$AC25="NO","PASS",$AC25="YES","FAIL"))</f>
        <v>FAIL</v>
      </c>
      <c r="AG25" s="55" t="str" cm="1">
        <f t="array" ref="AG25">IF(AB25="YES","FAIL",_xlfn.IFS($Y25="-","-",$Y25="NO","PASS",$Z25="YES","FAIL",$AC25="NO","PASS",$AC25="YES","FAIL"))</f>
        <v>FAIL</v>
      </c>
      <c r="AH25" s="55" t="str" cm="1">
        <f t="array" ref="AH25">_xlfn.IFS($Y25="-","-",$Y25="NO","PASS",$Z25="YES","FAIL",$AC25="NO","PASS",$AC25="YES","FAIL")</f>
        <v>FAIL</v>
      </c>
      <c r="AI25" s="55" t="str" cm="1">
        <f t="array" ref="AI25">IF(AB25="YES","FAIL",_xlfn.SWITCH(Z25,"-","-","NO","PASS","YES","FAIL","N/A","PASS"))</f>
        <v>FAIL</v>
      </c>
      <c r="AJ25" s="55" t="str">
        <f t="shared" si="6"/>
        <v>FAIL</v>
      </c>
      <c r="AK25" s="55" t="str" cm="1">
        <f t="array" ref="AK25">_xlfn.SWITCH(AD25,"-","-","NO","PASS","YES","FAIL","N/A","PASS")</f>
        <v>FAIL</v>
      </c>
      <c r="AL25" s="55" t="str">
        <f t="shared" si="7"/>
        <v>PASS</v>
      </c>
      <c r="AM25" s="39"/>
      <c r="AN25" s="2"/>
    </row>
    <row r="26" spans="1:40" x14ac:dyDescent="0.35">
      <c r="A26" s="165"/>
      <c r="B26" s="153"/>
      <c r="C26" s="42" t="s">
        <v>114</v>
      </c>
      <c r="D26" s="43"/>
      <c r="E26" s="44" t="s">
        <v>115</v>
      </c>
      <c r="F26" s="105"/>
      <c r="G26" s="106"/>
      <c r="H26" s="125"/>
      <c r="I26" s="46" t="s">
        <v>6</v>
      </c>
      <c r="J26" s="60" t="s">
        <v>6</v>
      </c>
      <c r="K26" s="47"/>
      <c r="L26" s="47"/>
      <c r="M26" s="47"/>
      <c r="N26" s="40" t="str">
        <f t="shared" si="0"/>
        <v>Not fitted</v>
      </c>
      <c r="O26" s="155"/>
      <c r="P26" s="174"/>
      <c r="Q26" s="48"/>
      <c r="R26" s="49"/>
      <c r="S26" s="50" t="str">
        <f t="shared" si="1"/>
        <v>FALSE</v>
      </c>
      <c r="T26" s="51">
        <f t="shared" si="2"/>
        <v>0</v>
      </c>
      <c r="U26" s="51">
        <f t="shared" si="3"/>
        <v>0</v>
      </c>
      <c r="V26" s="50">
        <f t="shared" si="4"/>
        <v>1</v>
      </c>
      <c r="W26" s="40">
        <f t="shared" si="5"/>
        <v>0</v>
      </c>
      <c r="X26" s="132"/>
      <c r="Y26" s="41" t="s">
        <v>31</v>
      </c>
      <c r="Z26" s="42" t="s">
        <v>25</v>
      </c>
      <c r="AA26" s="52" t="s">
        <v>6</v>
      </c>
      <c r="AB26" s="42" t="s">
        <v>6</v>
      </c>
      <c r="AC26" s="42" t="s">
        <v>25</v>
      </c>
      <c r="AD26" s="53" t="s">
        <v>6</v>
      </c>
      <c r="AE26" s="54" t="str" cm="1">
        <f t="array" ref="AE26">IF(AB26="YES","FAIL",_xlfn.SWITCH(AA26,"-","-","NO","PASS","YES","FAIL","N/A","FAIL"))</f>
        <v>FAIL</v>
      </c>
      <c r="AF26" s="55" t="str" cm="1">
        <f t="array" ref="AF26">IF(AB26="YES","FAIL",_xlfn.IFS($Y26="-","-",$Y26="NO","PASS",$Z26="YES","FAIL",$AC26="NO","PASS",$AC26="YES","FAIL"))</f>
        <v>PASS</v>
      </c>
      <c r="AG26" s="55" t="str" cm="1">
        <f t="array" ref="AG26">IF(AB26="YES","FAIL",_xlfn.IFS($Y26="-","-",$Y26="NO","PASS",$Z26="YES","FAIL",$AC26="NO","PASS",$AC26="YES","FAIL"))</f>
        <v>PASS</v>
      </c>
      <c r="AH26" s="55" t="str" cm="1">
        <f t="array" ref="AH26">_xlfn.IFS($Y26="-","-",$Y26="NO","PASS",$Z26="YES","FAIL",$AC26="NO","PASS",$AC26="YES","FAIL")</f>
        <v>PASS</v>
      </c>
      <c r="AI26" s="55" t="str" cm="1">
        <f t="array" ref="AI26">IF(AB26="YES","FAIL",_xlfn.SWITCH(Z26,"-","-","NO","PASS","YES","FAIL","N/A","PASS"))</f>
        <v>PASS</v>
      </c>
      <c r="AJ26" s="55" t="str">
        <f t="shared" si="6"/>
        <v>FAIL</v>
      </c>
      <c r="AK26" s="55" t="str" cm="1">
        <f t="array" ref="AK26">_xlfn.SWITCH(AD26,"-","-","NO","PASS","YES","FAIL","N/A","PASS")</f>
        <v>PASS</v>
      </c>
      <c r="AL26" s="55" t="str">
        <f t="shared" si="7"/>
        <v>PASS</v>
      </c>
      <c r="AM26" s="39"/>
      <c r="AN26" s="2"/>
    </row>
    <row r="27" spans="1:40" ht="41.5" customHeight="1" x14ac:dyDescent="0.35">
      <c r="A27" s="165"/>
      <c r="B27" s="153"/>
      <c r="C27" s="42" t="s">
        <v>116</v>
      </c>
      <c r="D27" s="43"/>
      <c r="E27" s="44" t="s">
        <v>117</v>
      </c>
      <c r="F27" s="105"/>
      <c r="G27" s="106"/>
      <c r="H27" s="125"/>
      <c r="I27" s="171" t="s">
        <v>102</v>
      </c>
      <c r="J27" s="171" t="s">
        <v>110</v>
      </c>
      <c r="K27" s="47"/>
      <c r="L27" s="47"/>
      <c r="M27" s="47"/>
      <c r="N27" s="40" t="str">
        <f t="shared" si="0"/>
        <v>Not fitted</v>
      </c>
      <c r="O27" s="155"/>
      <c r="P27" s="174"/>
      <c r="Q27" s="48"/>
      <c r="R27" s="49"/>
      <c r="S27" s="50" t="str">
        <f t="shared" si="1"/>
        <v>FALSE</v>
      </c>
      <c r="T27" s="51">
        <f t="shared" si="2"/>
        <v>0</v>
      </c>
      <c r="U27" s="51">
        <f t="shared" si="3"/>
        <v>0</v>
      </c>
      <c r="V27" s="50">
        <f t="shared" si="4"/>
        <v>1</v>
      </c>
      <c r="W27" s="40">
        <f t="shared" si="5"/>
        <v>0</v>
      </c>
      <c r="X27" s="132"/>
      <c r="Y27" s="41" t="s">
        <v>31</v>
      </c>
      <c r="Z27" s="42" t="s">
        <v>25</v>
      </c>
      <c r="AA27" s="52" t="s">
        <v>31</v>
      </c>
      <c r="AB27" s="42" t="s">
        <v>25</v>
      </c>
      <c r="AC27" s="42" t="s">
        <v>31</v>
      </c>
      <c r="AD27" s="53" t="s">
        <v>25</v>
      </c>
      <c r="AE27" s="54" t="str" cm="1">
        <f t="array" ref="AE27">IF(AB27="YES","FAIL",_xlfn.SWITCH(AA27,"-","-","NO","PASS","YES","FAIL","N/A","FAIL"))</f>
        <v>FAIL</v>
      </c>
      <c r="AF27" s="55" t="str" cm="1">
        <f t="array" ref="AF27">IF(AB27="YES","FAIL",_xlfn.IFS($Y27="-","-",$Y27="NO","PASS",$Z27="YES","FAIL",$AC27="NO","PASS",$AC27="YES","FAIL"))</f>
        <v>FAIL</v>
      </c>
      <c r="AG27" s="55" t="str" cm="1">
        <f t="array" ref="AG27">IF(AB27="YES","FAIL",_xlfn.IFS($Y27="-","-",$Y27="NO","PASS",$Z27="YES","FAIL",$AC27="NO","PASS",$AC27="YES","FAIL"))</f>
        <v>FAIL</v>
      </c>
      <c r="AH27" s="55" t="str" cm="1">
        <f t="array" ref="AH27">_xlfn.IFS($Y27="-","-",$Y27="NO","PASS",$Z27="YES","FAIL",$AC27="NO","PASS",$AC27="YES","FAIL")</f>
        <v>FAIL</v>
      </c>
      <c r="AI27" s="55" t="str" cm="1">
        <f t="array" ref="AI27">IF(AB27="YES","FAIL",_xlfn.SWITCH(Z27,"-","-","NO","PASS","YES","FAIL","N/A","PASS"))</f>
        <v>PASS</v>
      </c>
      <c r="AJ27" s="55" t="str">
        <f t="shared" si="6"/>
        <v>FAIL</v>
      </c>
      <c r="AK27" s="55" t="str" cm="1">
        <f t="array" ref="AK27">_xlfn.SWITCH(AD27,"-","-","NO","PASS","YES","FAIL","N/A","PASS")</f>
        <v>PASS</v>
      </c>
      <c r="AL27" s="55" t="str">
        <f t="shared" si="7"/>
        <v>PASS</v>
      </c>
      <c r="AM27" s="39"/>
      <c r="AN27" s="2"/>
    </row>
    <row r="28" spans="1:40" ht="15" thickBot="1" x14ac:dyDescent="0.4">
      <c r="A28" s="165"/>
      <c r="B28" s="144"/>
      <c r="C28" s="77" t="s">
        <v>118</v>
      </c>
      <c r="D28" s="78"/>
      <c r="E28" s="95" t="s">
        <v>88</v>
      </c>
      <c r="F28" s="109"/>
      <c r="G28" s="110"/>
      <c r="H28" s="126"/>
      <c r="I28" s="172"/>
      <c r="J28" s="172"/>
      <c r="K28" s="82"/>
      <c r="L28" s="82"/>
      <c r="M28" s="82"/>
      <c r="N28" s="83" t="str">
        <f t="shared" si="0"/>
        <v>Not fitted</v>
      </c>
      <c r="O28" s="150"/>
      <c r="P28" s="175"/>
      <c r="Q28" s="84"/>
      <c r="R28" s="85"/>
      <c r="S28" s="86" t="str">
        <f t="shared" si="1"/>
        <v>FALSE</v>
      </c>
      <c r="T28" s="87">
        <f t="shared" si="2"/>
        <v>0</v>
      </c>
      <c r="U28" s="87">
        <f t="shared" si="3"/>
        <v>0</v>
      </c>
      <c r="V28" s="86">
        <f t="shared" si="4"/>
        <v>1</v>
      </c>
      <c r="W28" s="83">
        <f t="shared" si="5"/>
        <v>0</v>
      </c>
      <c r="X28" s="133"/>
      <c r="Y28" s="76" t="s">
        <v>31</v>
      </c>
      <c r="Z28" s="77" t="s">
        <v>25</v>
      </c>
      <c r="AA28" s="89" t="s">
        <v>31</v>
      </c>
      <c r="AB28" s="77" t="s">
        <v>25</v>
      </c>
      <c r="AC28" s="77" t="s">
        <v>31</v>
      </c>
      <c r="AD28" s="90" t="s">
        <v>25</v>
      </c>
      <c r="AE28" s="91" t="str" cm="1">
        <f t="array" ref="AE28">IF(AB28="YES","FAIL",_xlfn.SWITCH(AA28,"-","-","NO","PASS","YES","FAIL","N/A","FAIL"))</f>
        <v>FAIL</v>
      </c>
      <c r="AF28" s="92" t="str" cm="1">
        <f t="array" ref="AF28">IF(AB28="YES","FAIL",_xlfn.IFS($Y28="-","-",$Y28="NO","PASS",$Z28="YES","FAIL",$AC28="NO","PASS",$AC28="YES","FAIL"))</f>
        <v>FAIL</v>
      </c>
      <c r="AG28" s="92" t="str" cm="1">
        <f t="array" ref="AG28">IF(AB28="YES","FAIL",_xlfn.IFS($Y28="-","-",$Y28="NO","PASS",$Z28="YES","FAIL",$AC28="NO","PASS",$AC28="YES","FAIL"))</f>
        <v>FAIL</v>
      </c>
      <c r="AH28" s="92" t="str" cm="1">
        <f t="array" ref="AH28">_xlfn.IFS($Y28="-","-",$Y28="NO","PASS",$Z28="YES","FAIL",$AC28="NO","PASS",$AC28="YES","FAIL")</f>
        <v>FAIL</v>
      </c>
      <c r="AI28" s="92" t="str" cm="1">
        <f t="array" ref="AI28">IF(AB28="YES","FAIL",_xlfn.SWITCH(Z28,"-","-","NO","PASS","YES","FAIL","N/A","PASS"))</f>
        <v>PASS</v>
      </c>
      <c r="AJ28" s="92" t="str">
        <f t="shared" si="6"/>
        <v>FAIL</v>
      </c>
      <c r="AK28" s="92" t="str" cm="1">
        <f t="array" ref="AK28">_xlfn.SWITCH(AD28,"-","-","NO","PASS","YES","FAIL","N/A","PASS")</f>
        <v>PASS</v>
      </c>
      <c r="AL28" s="92" t="str">
        <f t="shared" si="7"/>
        <v>PASS</v>
      </c>
      <c r="AM28" s="39"/>
      <c r="AN28" s="2"/>
    </row>
    <row r="29" spans="1:40" ht="15" customHeight="1" x14ac:dyDescent="0.35">
      <c r="A29" s="165"/>
      <c r="B29" s="143" t="s">
        <v>119</v>
      </c>
      <c r="C29" s="145" t="s">
        <v>120</v>
      </c>
      <c r="D29" s="23"/>
      <c r="E29" s="23" t="s">
        <v>121</v>
      </c>
      <c r="F29" s="103"/>
      <c r="G29" s="104"/>
      <c r="H29" s="123"/>
      <c r="I29" s="147" t="s">
        <v>102</v>
      </c>
      <c r="J29" s="161" t="s">
        <v>110</v>
      </c>
      <c r="K29" s="71"/>
      <c r="L29" s="71"/>
      <c r="M29" s="71"/>
      <c r="N29" s="28" t="str">
        <f t="shared" si="0"/>
        <v>Not fitted</v>
      </c>
      <c r="O29" s="149">
        <v>0.5</v>
      </c>
      <c r="P29" s="151">
        <f>IF(OR(N29="FAIL",N30="FAIL",N31="FAIL",N32="FAIL",G29="FAIL",G30="FAIL",G31="FAIL",G32="FAIL"),0,O29)</f>
        <v>0.5</v>
      </c>
      <c r="Q29" s="29"/>
      <c r="R29" s="30"/>
      <c r="S29" s="31" t="str">
        <f t="shared" si="1"/>
        <v>FALSE</v>
      </c>
      <c r="T29" s="32">
        <f t="shared" si="2"/>
        <v>0</v>
      </c>
      <c r="U29" s="32">
        <f t="shared" si="3"/>
        <v>0</v>
      </c>
      <c r="V29" s="31">
        <f t="shared" si="4"/>
        <v>1</v>
      </c>
      <c r="W29" s="28">
        <f t="shared" si="5"/>
        <v>0</v>
      </c>
      <c r="X29" s="131">
        <f>IF(MIN(W29:W32)&gt;0,O29,0)</f>
        <v>0</v>
      </c>
      <c r="Y29" s="21" t="s">
        <v>31</v>
      </c>
      <c r="Z29" s="22" t="s">
        <v>25</v>
      </c>
      <c r="AA29" s="72" t="s">
        <v>6</v>
      </c>
      <c r="AB29" s="22" t="s">
        <v>6</v>
      </c>
      <c r="AC29" s="22" t="s">
        <v>31</v>
      </c>
      <c r="AD29" s="73" t="s">
        <v>6</v>
      </c>
      <c r="AE29" s="37" t="str" cm="1">
        <f t="array" ref="AE29">IF(AB29="YES","FAIL",_xlfn.SWITCH(AA29,"-","-","NO","PASS","YES","FAIL","N/A","FAIL"))</f>
        <v>FAIL</v>
      </c>
      <c r="AF29" s="38" t="str" cm="1">
        <f t="array" ref="AF29">IF(AB29="YES","FAIL",_xlfn.IFS($Y29="-","-",$Y29="NO","PASS",$Z29="YES","FAIL",$AC29="NO","PASS",$AC29="YES","FAIL"))</f>
        <v>FAIL</v>
      </c>
      <c r="AG29" s="38" t="str" cm="1">
        <f t="array" ref="AG29">IF(AB29="YES","FAIL",_xlfn.IFS($Y29="-","-",$Y29="NO","PASS",$Z29="YES","FAIL",$AC29="NO","PASS",$AC29="YES","FAIL"))</f>
        <v>FAIL</v>
      </c>
      <c r="AH29" s="38" t="str" cm="1">
        <f t="array" ref="AH29">_xlfn.IFS($Y29="-","-",$Y29="NO","PASS",$Z29="YES","FAIL",$AC29="NO","PASS",$AC29="YES","FAIL")</f>
        <v>FAIL</v>
      </c>
      <c r="AI29" s="38" t="str" cm="1">
        <f t="array" ref="AI29">IF(AB29="YES","FAIL",_xlfn.SWITCH(Z29,"-","-","NO","PASS","YES","FAIL","N/A","PASS"))</f>
        <v>PASS</v>
      </c>
      <c r="AJ29" s="38" t="str">
        <f t="shared" si="6"/>
        <v>FAIL</v>
      </c>
      <c r="AK29" s="38" t="str" cm="1">
        <f t="array" ref="AK29">_xlfn.SWITCH(AD29,"-","-","NO","PASS","YES","FAIL","N/A","PASS")</f>
        <v>PASS</v>
      </c>
      <c r="AL29" s="38" t="str">
        <f t="shared" si="7"/>
        <v>PASS</v>
      </c>
      <c r="AM29" s="39"/>
      <c r="AN29" s="2"/>
    </row>
    <row r="30" spans="1:40" ht="26" x14ac:dyDescent="0.35">
      <c r="A30" s="165"/>
      <c r="B30" s="153"/>
      <c r="C30" s="157"/>
      <c r="D30" s="43"/>
      <c r="E30" s="43" t="s">
        <v>122</v>
      </c>
      <c r="F30" s="105"/>
      <c r="G30" s="106"/>
      <c r="H30" s="124"/>
      <c r="I30" s="154"/>
      <c r="J30" s="162"/>
      <c r="K30" s="74"/>
      <c r="L30" s="74"/>
      <c r="M30" s="74"/>
      <c r="N30" s="40" t="str">
        <f t="shared" si="0"/>
        <v>Not fitted</v>
      </c>
      <c r="O30" s="155"/>
      <c r="P30" s="156"/>
      <c r="Q30" s="48"/>
      <c r="R30" s="49"/>
      <c r="S30" s="50" t="str">
        <f t="shared" si="1"/>
        <v>FALSE</v>
      </c>
      <c r="T30" s="51">
        <f t="shared" si="2"/>
        <v>0</v>
      </c>
      <c r="U30" s="51">
        <f t="shared" si="3"/>
        <v>0</v>
      </c>
      <c r="V30" s="50">
        <f t="shared" si="4"/>
        <v>1</v>
      </c>
      <c r="W30" s="40">
        <f t="shared" si="5"/>
        <v>0</v>
      </c>
      <c r="X30" s="132"/>
      <c r="Y30" s="41" t="s">
        <v>31</v>
      </c>
      <c r="Z30" s="42" t="s">
        <v>25</v>
      </c>
      <c r="AA30" s="52" t="s">
        <v>6</v>
      </c>
      <c r="AB30" s="42" t="s">
        <v>6</v>
      </c>
      <c r="AC30" s="42" t="s">
        <v>31</v>
      </c>
      <c r="AD30" s="53" t="s">
        <v>6</v>
      </c>
      <c r="AE30" s="54" t="str" cm="1">
        <f t="array" ref="AE30">IF(AB30="YES","FAIL",_xlfn.SWITCH(AA30,"-","-","NO","PASS","YES","FAIL","N/A","FAIL"))</f>
        <v>FAIL</v>
      </c>
      <c r="AF30" s="55" t="str" cm="1">
        <f t="array" ref="AF30">IF(AB30="YES","FAIL",_xlfn.IFS($Y30="-","-",$Y30="NO","PASS",$Z30="YES","FAIL",$AC30="NO","PASS",$AC30="YES","FAIL"))</f>
        <v>FAIL</v>
      </c>
      <c r="AG30" s="55" t="str" cm="1">
        <f t="array" ref="AG30">IF(AB30="YES","FAIL",_xlfn.IFS($Y30="-","-",$Y30="NO","PASS",$Z30="YES","FAIL",$AC30="NO","PASS",$AC30="YES","FAIL"))</f>
        <v>FAIL</v>
      </c>
      <c r="AH30" s="55" t="str" cm="1">
        <f t="array" ref="AH30">_xlfn.IFS($Y30="-","-",$Y30="NO","PASS",$Z30="YES","FAIL",$AC30="NO","PASS",$AC30="YES","FAIL")</f>
        <v>FAIL</v>
      </c>
      <c r="AI30" s="55" t="str" cm="1">
        <f t="array" ref="AI30">IF(AB30="YES","FAIL",_xlfn.SWITCH(Z30,"-","-","NO","PASS","YES","FAIL","N/A","PASS"))</f>
        <v>PASS</v>
      </c>
      <c r="AJ30" s="55" t="str">
        <f t="shared" si="6"/>
        <v>FAIL</v>
      </c>
      <c r="AK30" s="55" t="str" cm="1">
        <f t="array" ref="AK30">_xlfn.SWITCH(AD30,"-","-","NO","PASS","YES","FAIL","N/A","PASS")</f>
        <v>PASS</v>
      </c>
      <c r="AL30" s="55" t="str">
        <f t="shared" si="7"/>
        <v>PASS</v>
      </c>
      <c r="AM30" s="39"/>
      <c r="AN30" s="2"/>
    </row>
    <row r="31" spans="1:40" x14ac:dyDescent="0.35">
      <c r="A31" s="165"/>
      <c r="B31" s="153"/>
      <c r="C31" s="157"/>
      <c r="D31" s="43"/>
      <c r="E31" s="43" t="s">
        <v>123</v>
      </c>
      <c r="F31" s="105"/>
      <c r="G31" s="106"/>
      <c r="H31" s="124"/>
      <c r="I31" s="45" t="s">
        <v>83</v>
      </c>
      <c r="J31" s="162" t="s">
        <v>113</v>
      </c>
      <c r="K31" s="74"/>
      <c r="L31" s="74"/>
      <c r="M31" s="74"/>
      <c r="N31" s="40" t="str">
        <f t="shared" si="0"/>
        <v>Not fitted</v>
      </c>
      <c r="O31" s="155"/>
      <c r="P31" s="156"/>
      <c r="Q31" s="48"/>
      <c r="R31" s="49"/>
      <c r="S31" s="50" t="str">
        <f t="shared" si="1"/>
        <v>FALSE</v>
      </c>
      <c r="T31" s="51">
        <f t="shared" si="2"/>
        <v>0</v>
      </c>
      <c r="U31" s="51">
        <f t="shared" si="3"/>
        <v>0</v>
      </c>
      <c r="V31" s="50">
        <f t="shared" si="4"/>
        <v>1</v>
      </c>
      <c r="W31" s="40">
        <f t="shared" si="5"/>
        <v>0</v>
      </c>
      <c r="X31" s="132"/>
      <c r="Y31" s="41" t="s">
        <v>31</v>
      </c>
      <c r="Z31" s="42" t="s">
        <v>31</v>
      </c>
      <c r="AA31" s="52" t="s">
        <v>6</v>
      </c>
      <c r="AB31" s="42" t="s">
        <v>6</v>
      </c>
      <c r="AC31" s="42" t="s">
        <v>6</v>
      </c>
      <c r="AD31" s="53" t="s">
        <v>31</v>
      </c>
      <c r="AE31" s="54" t="str" cm="1">
        <f t="array" ref="AE31">IF(AB31="YES","FAIL",_xlfn.SWITCH(AA31,"-","-","NO","PASS","YES","FAIL","N/A","FAIL"))</f>
        <v>FAIL</v>
      </c>
      <c r="AF31" s="55" t="str" cm="1">
        <f t="array" ref="AF31">IF(AB31="YES","FAIL",_xlfn.IFS($Y31="-","-",$Y31="NO","PASS",$Z31="YES","FAIL",$AC31="NO","PASS",$AC31="YES","FAIL"))</f>
        <v>FAIL</v>
      </c>
      <c r="AG31" s="55" t="str" cm="1">
        <f t="array" ref="AG31">IF(AB31="YES","FAIL",_xlfn.IFS($Y31="-","-",$Y31="NO","PASS",$Z31="YES","FAIL",$AC31="NO","PASS",$AC31="YES","FAIL"))</f>
        <v>FAIL</v>
      </c>
      <c r="AH31" s="55" t="str" cm="1">
        <f t="array" ref="AH31">_xlfn.IFS($Y31="-","-",$Y31="NO","PASS",$Z31="YES","FAIL",$AC31="NO","PASS",$AC31="YES","FAIL")</f>
        <v>FAIL</v>
      </c>
      <c r="AI31" s="55" t="str" cm="1">
        <f t="array" ref="AI31">IF(AB31="YES","FAIL",_xlfn.SWITCH(Z31,"-","-","NO","PASS","YES","FAIL","N/A","PASS"))</f>
        <v>FAIL</v>
      </c>
      <c r="AJ31" s="55" t="str">
        <f t="shared" si="6"/>
        <v>FAIL</v>
      </c>
      <c r="AK31" s="55" t="str" cm="1">
        <f t="array" ref="AK31">_xlfn.SWITCH(AD31,"-","-","NO","PASS","YES","FAIL","N/A","PASS")</f>
        <v>FAIL</v>
      </c>
      <c r="AL31" s="55" t="str">
        <f t="shared" si="7"/>
        <v>PASS</v>
      </c>
      <c r="AM31" s="39"/>
      <c r="AN31" s="2"/>
    </row>
    <row r="32" spans="1:40" ht="15" thickBot="1" x14ac:dyDescent="0.4">
      <c r="A32" s="166"/>
      <c r="B32" s="144"/>
      <c r="C32" s="146"/>
      <c r="D32" s="78"/>
      <c r="E32" s="78" t="s">
        <v>124</v>
      </c>
      <c r="F32" s="109"/>
      <c r="G32" s="110"/>
      <c r="H32" s="127"/>
      <c r="I32" s="96" t="s">
        <v>83</v>
      </c>
      <c r="J32" s="167"/>
      <c r="K32" s="82"/>
      <c r="L32" s="82"/>
      <c r="M32" s="82"/>
      <c r="N32" s="83" t="str">
        <f t="shared" si="0"/>
        <v>Not fitted</v>
      </c>
      <c r="O32" s="150"/>
      <c r="P32" s="152"/>
      <c r="Q32" s="84"/>
      <c r="R32" s="85"/>
      <c r="S32" s="86" t="str">
        <f t="shared" si="1"/>
        <v>FALSE</v>
      </c>
      <c r="T32" s="87">
        <f t="shared" si="2"/>
        <v>0</v>
      </c>
      <c r="U32" s="87">
        <f t="shared" si="3"/>
        <v>0</v>
      </c>
      <c r="V32" s="86">
        <f t="shared" si="4"/>
        <v>1</v>
      </c>
      <c r="W32" s="83">
        <f t="shared" si="5"/>
        <v>0</v>
      </c>
      <c r="X32" s="133"/>
      <c r="Y32" s="76" t="s">
        <v>31</v>
      </c>
      <c r="Z32" s="77" t="s">
        <v>31</v>
      </c>
      <c r="AA32" s="89" t="s">
        <v>6</v>
      </c>
      <c r="AB32" s="77" t="s">
        <v>6</v>
      </c>
      <c r="AC32" s="77" t="s">
        <v>6</v>
      </c>
      <c r="AD32" s="90"/>
      <c r="AE32" s="91" t="str" cm="1">
        <f t="array" ref="AE32">IF(AB32="YES","FAIL",_xlfn.SWITCH(AA32,"-","-","NO","PASS","YES","FAIL","N/A","FAIL"))</f>
        <v>FAIL</v>
      </c>
      <c r="AF32" s="92" t="str" cm="1">
        <f t="array" ref="AF32">IF(AB32="YES","FAIL",_xlfn.IFS($Y32="-","-",$Y32="NO","PASS",$Z32="YES","FAIL",$AC32="NO","PASS",$AC32="YES","FAIL"))</f>
        <v>FAIL</v>
      </c>
      <c r="AG32" s="92" t="str" cm="1">
        <f t="array" ref="AG32">IF(AB32="YES","FAIL",_xlfn.IFS($Y32="-","-",$Y32="NO","PASS",$Z32="YES","FAIL",$AC32="NO","PASS",$AC32="YES","FAIL"))</f>
        <v>FAIL</v>
      </c>
      <c r="AH32" s="92" t="str" cm="1">
        <f t="array" ref="AH32">_xlfn.IFS($Y32="-","-",$Y32="NO","PASS",$Z32="YES","FAIL",$AC32="NO","PASS",$AC32="YES","FAIL")</f>
        <v>FAIL</v>
      </c>
      <c r="AI32" s="92" t="str" cm="1">
        <f t="array" ref="AI32">IF(AB32="YES","FAIL",_xlfn.SWITCH(Z32,"-","-","NO","PASS","YES","FAIL","N/A","PASS"))</f>
        <v>FAIL</v>
      </c>
      <c r="AJ32" s="92" t="str">
        <f t="shared" si="6"/>
        <v>FAIL</v>
      </c>
      <c r="AK32" s="92" t="e" cm="1">
        <f t="array" ref="AK32">_xlfn.SWITCH(AD32,"-","-","NO","PASS","YES","FAIL","N/A","PASS")</f>
        <v>#N/A</v>
      </c>
      <c r="AL32" s="92" t="str">
        <f t="shared" si="7"/>
        <v>PASS</v>
      </c>
      <c r="AM32" s="39"/>
      <c r="AN32" s="2"/>
    </row>
    <row r="33" spans="1:40" ht="15" customHeight="1" x14ac:dyDescent="0.35">
      <c r="A33" s="163" t="s">
        <v>125</v>
      </c>
      <c r="B33" s="143" t="s">
        <v>126</v>
      </c>
      <c r="C33" s="145" t="s">
        <v>126</v>
      </c>
      <c r="D33" s="23"/>
      <c r="E33" s="24" t="s">
        <v>127</v>
      </c>
      <c r="F33" s="103"/>
      <c r="G33" s="104"/>
      <c r="H33" s="119"/>
      <c r="I33" s="25" t="s">
        <v>6</v>
      </c>
      <c r="J33" s="26" t="s">
        <v>6</v>
      </c>
      <c r="K33" s="71" t="s">
        <v>6</v>
      </c>
      <c r="L33" s="71" t="s">
        <v>6</v>
      </c>
      <c r="M33" s="71" t="s">
        <v>6</v>
      </c>
      <c r="N33" s="28" t="str">
        <f t="shared" si="0"/>
        <v>Not fitted</v>
      </c>
      <c r="O33" s="149">
        <v>0.5</v>
      </c>
      <c r="P33" s="151">
        <f>IF(OR(N33="FAIL",N34="FAIL",N35="FAIL",N36="FAIL",N37="FAIL",N38="FAIL",G33="FAIL",G34="FAIL",G35="FAIL",G36="FAIL",G37="FAIL",G38="FAIL"),0,O33)</f>
        <v>0.5</v>
      </c>
      <c r="Q33" s="29" t="str">
        <f>IF(OR(F33=$AQ$1,F33=$AS$1,F33=$AU$1),"N/A","")</f>
        <v/>
      </c>
      <c r="R33" s="30" t="str">
        <f>IF(OR(F33=$AQ$1,F33=$AS$1,F33=$AT$1,F33=$AU$1),"N/A","")</f>
        <v/>
      </c>
      <c r="S33" s="31" t="str">
        <f t="shared" si="1"/>
        <v>FALSE</v>
      </c>
      <c r="T33" s="32">
        <f t="shared" si="2"/>
        <v>0</v>
      </c>
      <c r="U33" s="32">
        <f t="shared" si="3"/>
        <v>0</v>
      </c>
      <c r="V33" s="31">
        <f t="shared" si="4"/>
        <v>1</v>
      </c>
      <c r="W33" s="28">
        <f>1*T33*U33*V33</f>
        <v>0</v>
      </c>
      <c r="X33" s="131">
        <f>IF(MIN(W33:W38)&gt;0,O33,0)</f>
        <v>0</v>
      </c>
      <c r="Y33" s="21" t="s">
        <v>31</v>
      </c>
      <c r="Z33" s="22" t="s">
        <v>25</v>
      </c>
      <c r="AA33" s="72" t="s">
        <v>31</v>
      </c>
      <c r="AB33" s="22" t="s">
        <v>25</v>
      </c>
      <c r="AC33" s="22" t="s">
        <v>25</v>
      </c>
      <c r="AD33" s="73" t="s">
        <v>6</v>
      </c>
      <c r="AE33" s="37" t="str" cm="1">
        <f t="array" ref="AE33">IF(AB33="YES","FAIL",_xlfn.SWITCH(AA33,"-","-","NO","PASS","YES","FAIL","N/A","FAIL"))</f>
        <v>FAIL</v>
      </c>
      <c r="AF33" s="38" t="str" cm="1">
        <f t="array" ref="AF33">IF(AB33="YES","FAIL",_xlfn.IFS($Y33="-","-",$Y33="NO","PASS",$Z33="YES","FAIL",$AC33="NO","PASS",$AC33="YES","FAIL"))</f>
        <v>PASS</v>
      </c>
      <c r="AG33" s="38" t="str" cm="1">
        <f t="array" ref="AG33">IF(AB33="YES","FAIL",_xlfn.IFS($Y33="-","-",$Y33="NO","PASS",$Z33="YES","FAIL",$AC33="NO","PASS",$AC33="YES","FAIL"))</f>
        <v>PASS</v>
      </c>
      <c r="AH33" s="38" t="str" cm="1">
        <f t="array" ref="AH33">_xlfn.IFS($Y33="-","-",$Y33="NO","PASS",$Z33="YES","FAIL",$AC33="NO","PASS",$AC33="YES","FAIL")</f>
        <v>PASS</v>
      </c>
      <c r="AI33" s="38" t="str" cm="1">
        <f t="array" ref="AI33">IF(AB33="YES","FAIL",_xlfn.SWITCH(Z33,"-","-","NO","PASS","YES","FAIL","N/A","PASS"))</f>
        <v>PASS</v>
      </c>
      <c r="AJ33" s="38" t="str">
        <f>IF(AB33="YES","PASS","FAIL")</f>
        <v>FAIL</v>
      </c>
      <c r="AK33" s="38" t="str" cm="1">
        <f t="array" ref="AK33">_xlfn.SWITCH(AD33,"-","-","NO","PASS","YES","FAIL","N/A","PASS")</f>
        <v>PASS</v>
      </c>
      <c r="AL33" s="38" t="str">
        <f>IF(AB33="YES","FAIL","PASS")</f>
        <v>PASS</v>
      </c>
      <c r="AM33" s="39"/>
      <c r="AN33" s="2"/>
    </row>
    <row r="34" spans="1:40" x14ac:dyDescent="0.35">
      <c r="A34" s="164"/>
      <c r="B34" s="153"/>
      <c r="C34" s="157"/>
      <c r="D34" s="43"/>
      <c r="E34" s="44" t="s">
        <v>128</v>
      </c>
      <c r="F34" s="105"/>
      <c r="G34" s="106"/>
      <c r="H34" s="124"/>
      <c r="I34" s="154" t="s">
        <v>129</v>
      </c>
      <c r="J34" s="46" t="s">
        <v>6</v>
      </c>
      <c r="K34" s="74"/>
      <c r="L34" s="74"/>
      <c r="M34" s="74"/>
      <c r="N34" s="40" t="str">
        <f t="shared" si="0"/>
        <v>Not fitted</v>
      </c>
      <c r="O34" s="155"/>
      <c r="P34" s="156"/>
      <c r="Q34" s="48" t="str">
        <f>IF(OR(F34=$AQ$1,F34=$AS$1,F34=$AU$1),"N/A","")</f>
        <v/>
      </c>
      <c r="R34" s="49" t="str">
        <f>IF(OR(F34=$AQ$1,F34=$AS$1,F34=$AT$1,F34=$AU$1),"N/A","")</f>
        <v/>
      </c>
      <c r="S34" s="50" t="str">
        <f t="shared" si="1"/>
        <v>FALSE</v>
      </c>
      <c r="T34" s="51">
        <f t="shared" si="2"/>
        <v>0</v>
      </c>
      <c r="U34" s="51">
        <f t="shared" si="3"/>
        <v>0</v>
      </c>
      <c r="V34" s="50">
        <f t="shared" si="4"/>
        <v>1</v>
      </c>
      <c r="W34" s="40">
        <f>1*T34*U34*V34</f>
        <v>0</v>
      </c>
      <c r="X34" s="132"/>
      <c r="Y34" s="41" t="s">
        <v>25</v>
      </c>
      <c r="Z34" s="42" t="s">
        <v>6</v>
      </c>
      <c r="AA34" s="52" t="s">
        <v>31</v>
      </c>
      <c r="AB34" s="42" t="s">
        <v>31</v>
      </c>
      <c r="AC34" s="42" t="s">
        <v>6</v>
      </c>
      <c r="AD34" s="53"/>
      <c r="AE34" s="54"/>
      <c r="AF34" s="55" t="str" cm="1">
        <f t="array" ref="AF34">IF(AB34="YES","FAIL",_xlfn.IFS($Y34="-","-",$Y34="NO","PASS",$Z34="YES","FAIL",$AC34="NO","PASS",$AC34="YES","FAIL"))</f>
        <v>FAIL</v>
      </c>
      <c r="AG34" s="55" t="str" cm="1">
        <f t="array" ref="AG34">IF(AB34="YES","FAIL",_xlfn.IFS($Y34="-","-",$Y34="NO","PASS",$Z34="YES","FAIL",$AC34="NO","PASS",$AC34="YES","FAIL"))</f>
        <v>FAIL</v>
      </c>
      <c r="AH34" s="55" t="str" cm="1">
        <f t="array" ref="AH34">_xlfn.IFS($Y34="-","-",$Y34="NO","PASS",$Z34="YES","FAIL",$AC34="NO","PASS",$AC34="YES","FAIL")</f>
        <v>PASS</v>
      </c>
      <c r="AI34" s="55" t="str" cm="1">
        <f t="array" ref="AI34">IF(AB34="YES","FAIL",_xlfn.SWITCH(Z34,"-","-","NO","PASS","YES","FAIL","N/A","PASS"))</f>
        <v>FAIL</v>
      </c>
      <c r="AJ34" s="55" t="str">
        <f>IF(AB34="YES","PASS","FAIL")</f>
        <v>PASS</v>
      </c>
      <c r="AK34" s="55" t="e" cm="1">
        <f t="array" ref="AK34">_xlfn.SWITCH(AD34,"-","-","NO","PASS","YES","FAIL","N/A","PASS")</f>
        <v>#N/A</v>
      </c>
      <c r="AL34" s="55" t="str">
        <f>IF(AB34="YES","FAIL","PASS")</f>
        <v>FAIL</v>
      </c>
      <c r="AM34" s="39"/>
      <c r="AN34" s="2"/>
    </row>
    <row r="35" spans="1:40" x14ac:dyDescent="0.35">
      <c r="A35" s="165"/>
      <c r="B35" s="153"/>
      <c r="C35" s="157"/>
      <c r="D35" s="43"/>
      <c r="E35" s="44" t="s">
        <v>130</v>
      </c>
      <c r="F35" s="105"/>
      <c r="G35" s="106"/>
      <c r="H35" s="124"/>
      <c r="I35" s="154"/>
      <c r="J35" s="46" t="s">
        <v>6</v>
      </c>
      <c r="K35" s="74" t="s">
        <v>6</v>
      </c>
      <c r="L35" s="74" t="s">
        <v>6</v>
      </c>
      <c r="M35" s="74" t="s">
        <v>6</v>
      </c>
      <c r="N35" s="40" t="str">
        <f t="shared" si="0"/>
        <v>Not fitted</v>
      </c>
      <c r="O35" s="155"/>
      <c r="P35" s="156"/>
      <c r="Q35" s="48"/>
      <c r="R35" s="49"/>
      <c r="S35" s="50" t="str">
        <f t="shared" si="1"/>
        <v>FALSE</v>
      </c>
      <c r="T35" s="51">
        <f t="shared" si="2"/>
        <v>0</v>
      </c>
      <c r="U35" s="51">
        <f t="shared" si="3"/>
        <v>0</v>
      </c>
      <c r="V35" s="50">
        <f t="shared" si="4"/>
        <v>1</v>
      </c>
      <c r="W35" s="40">
        <f t="shared" ref="W35:W40" si="9">1*T35*U35*V35</f>
        <v>0</v>
      </c>
      <c r="X35" s="132"/>
      <c r="Y35" s="41" t="s">
        <v>25</v>
      </c>
      <c r="Z35" s="42" t="s">
        <v>6</v>
      </c>
      <c r="AA35" s="52" t="s">
        <v>31</v>
      </c>
      <c r="AB35" s="42" t="s">
        <v>31</v>
      </c>
      <c r="AC35" s="42" t="s">
        <v>6</v>
      </c>
      <c r="AD35" s="53" t="s">
        <v>6</v>
      </c>
      <c r="AE35" s="54" t="str" cm="1">
        <f t="array" ref="AE35">IF(AB35="YES","FAIL",_xlfn.SWITCH(AA35,"-","-","NO","PASS","YES","FAIL","N/A","FAIL"))</f>
        <v>FAIL</v>
      </c>
      <c r="AF35" s="55" t="str" cm="1">
        <f t="array" ref="AF35">IF(AB35="YES","FAIL",_xlfn.IFS($Y35="-","-",$Y35="NO","PASS",$Z35="YES","FAIL",$AC35="NO","PASS",$AC35="YES","FAIL"))</f>
        <v>FAIL</v>
      </c>
      <c r="AG35" s="55" t="str" cm="1">
        <f t="array" ref="AG35">IF(AB35="YES","FAIL",_xlfn.IFS($Y35="-","-",$Y35="NO","PASS",$Z35="YES","FAIL",$AC35="NO","PASS",$AC35="YES","FAIL"))</f>
        <v>FAIL</v>
      </c>
      <c r="AH35" s="55" t="str" cm="1">
        <f t="array" ref="AH35">_xlfn.IFS($Y35="-","-",$Y35="NO","PASS",$Z35="YES","FAIL",$AC35="NO","PASS",$AC35="YES","FAIL")</f>
        <v>PASS</v>
      </c>
      <c r="AI35" s="55" t="str" cm="1">
        <f t="array" ref="AI35">IF(AB35="YES","FAIL",_xlfn.SWITCH(Z35,"-","-","NO","PASS","YES","FAIL","N/A","PASS"))</f>
        <v>FAIL</v>
      </c>
      <c r="AJ35" s="55" t="str">
        <f t="shared" ref="AJ35:AJ40" si="10">IF(AB35="YES","PASS","FAIL")</f>
        <v>PASS</v>
      </c>
      <c r="AK35" s="55" t="str" cm="1">
        <f t="array" ref="AK35">_xlfn.SWITCH(AD35,"-","-","NO","PASS","YES","FAIL","N/A","PASS")</f>
        <v>PASS</v>
      </c>
      <c r="AL35" s="55" t="str">
        <f t="shared" ref="AL35:AL40" si="11">IF(AB35="YES","FAIL","PASS")</f>
        <v>FAIL</v>
      </c>
      <c r="AM35" s="39"/>
      <c r="AN35" s="2"/>
    </row>
    <row r="36" spans="1:40" x14ac:dyDescent="0.35">
      <c r="A36" s="165"/>
      <c r="B36" s="153"/>
      <c r="C36" s="157"/>
      <c r="D36" s="43"/>
      <c r="E36" s="44" t="s">
        <v>131</v>
      </c>
      <c r="F36" s="105"/>
      <c r="G36" s="106"/>
      <c r="H36" s="124"/>
      <c r="I36" s="154" t="s">
        <v>102</v>
      </c>
      <c r="J36" s="46" t="s">
        <v>6</v>
      </c>
      <c r="K36" s="74"/>
      <c r="L36" s="74"/>
      <c r="M36" s="74"/>
      <c r="N36" s="40" t="str">
        <f t="shared" si="0"/>
        <v>Not fitted</v>
      </c>
      <c r="O36" s="155"/>
      <c r="P36" s="156"/>
      <c r="Q36" s="48"/>
      <c r="R36" s="49"/>
      <c r="S36" s="50" t="str">
        <f t="shared" si="1"/>
        <v>FALSE</v>
      </c>
      <c r="T36" s="51">
        <f t="shared" si="2"/>
        <v>0</v>
      </c>
      <c r="U36" s="51">
        <f t="shared" si="3"/>
        <v>0</v>
      </c>
      <c r="V36" s="50">
        <f t="shared" si="4"/>
        <v>1</v>
      </c>
      <c r="W36" s="40">
        <f t="shared" si="9"/>
        <v>0</v>
      </c>
      <c r="X36" s="132"/>
      <c r="Y36" s="41" t="s">
        <v>31</v>
      </c>
      <c r="Z36" s="42" t="s">
        <v>25</v>
      </c>
      <c r="AA36" s="52" t="s">
        <v>6</v>
      </c>
      <c r="AB36" s="42" t="s">
        <v>6</v>
      </c>
      <c r="AC36" s="42" t="s">
        <v>31</v>
      </c>
      <c r="AD36" s="53" t="s">
        <v>6</v>
      </c>
      <c r="AE36" s="54" t="str" cm="1">
        <f t="array" ref="AE36">IF(AB36="YES","FAIL",_xlfn.SWITCH(AA36,"-","-","NO","PASS","YES","FAIL","N/A","FAIL"))</f>
        <v>FAIL</v>
      </c>
      <c r="AF36" s="55" t="str" cm="1">
        <f t="array" ref="AF36">IF(AB36="YES","FAIL",_xlfn.IFS($Y36="-","-",$Y36="NO","PASS",$Z36="YES","FAIL",$AC36="NO","PASS",$AC36="YES","FAIL"))</f>
        <v>FAIL</v>
      </c>
      <c r="AG36" s="55" t="str" cm="1">
        <f t="array" ref="AG36">IF(AB36="YES","FAIL",_xlfn.IFS($Y36="-","-",$Y36="NO","PASS",$Z36="YES","FAIL",$AC36="NO","PASS",$AC36="YES","FAIL"))</f>
        <v>FAIL</v>
      </c>
      <c r="AH36" s="55" t="str" cm="1">
        <f t="array" ref="AH36">_xlfn.IFS($Y36="-","-",$Y36="NO","PASS",$Z36="YES","FAIL",$AC36="NO","PASS",$AC36="YES","FAIL")</f>
        <v>FAIL</v>
      </c>
      <c r="AI36" s="55" t="str" cm="1">
        <f t="array" ref="AI36">IF(AB36="YES","FAIL",_xlfn.SWITCH(Z36,"-","-","NO","PASS","YES","FAIL","N/A","PASS"))</f>
        <v>PASS</v>
      </c>
      <c r="AJ36" s="55" t="str">
        <f t="shared" si="10"/>
        <v>FAIL</v>
      </c>
      <c r="AK36" s="55" t="str" cm="1">
        <f t="array" ref="AK36">_xlfn.SWITCH(AD36,"-","-","NO","PASS","YES","FAIL","N/A","PASS")</f>
        <v>PASS</v>
      </c>
      <c r="AL36" s="55" t="str">
        <f t="shared" si="11"/>
        <v>PASS</v>
      </c>
      <c r="AM36" s="39"/>
      <c r="AN36" s="2"/>
    </row>
    <row r="37" spans="1:40" ht="14.5" customHeight="1" x14ac:dyDescent="0.35">
      <c r="A37" s="165"/>
      <c r="B37" s="153"/>
      <c r="C37" s="157"/>
      <c r="D37" s="43"/>
      <c r="E37" s="44" t="s">
        <v>132</v>
      </c>
      <c r="F37" s="105"/>
      <c r="G37" s="106"/>
      <c r="H37" s="124"/>
      <c r="I37" s="154"/>
      <c r="J37" s="162" t="s">
        <v>133</v>
      </c>
      <c r="K37" s="74"/>
      <c r="L37" s="74"/>
      <c r="M37" s="74"/>
      <c r="N37" s="40" t="str">
        <f t="shared" si="0"/>
        <v>Not fitted</v>
      </c>
      <c r="O37" s="155"/>
      <c r="P37" s="156"/>
      <c r="Q37" s="48"/>
      <c r="R37" s="49"/>
      <c r="S37" s="50" t="str">
        <f t="shared" si="1"/>
        <v>FALSE</v>
      </c>
      <c r="T37" s="51">
        <f t="shared" si="2"/>
        <v>0</v>
      </c>
      <c r="U37" s="51">
        <f t="shared" si="3"/>
        <v>0</v>
      </c>
      <c r="V37" s="50">
        <f>IF(S37="TRUE",0.25,1)</f>
        <v>1</v>
      </c>
      <c r="W37" s="40">
        <f t="shared" si="9"/>
        <v>0</v>
      </c>
      <c r="X37" s="132"/>
      <c r="Y37" s="41" t="s">
        <v>31</v>
      </c>
      <c r="Z37" s="42" t="s">
        <v>25</v>
      </c>
      <c r="AA37" s="52" t="s">
        <v>6</v>
      </c>
      <c r="AB37" s="42" t="s">
        <v>6</v>
      </c>
      <c r="AC37" s="42" t="s">
        <v>31</v>
      </c>
      <c r="AD37" s="53" t="s">
        <v>6</v>
      </c>
      <c r="AE37" s="54" t="str" cm="1">
        <f t="array" ref="AE37">IF(AB37="YES","FAIL",_xlfn.SWITCH(AA37,"-","-","NO","PASS","YES","FAIL","N/A","FAIL"))</f>
        <v>FAIL</v>
      </c>
      <c r="AF37" s="55" t="str" cm="1">
        <f t="array" ref="AF37">IF(AB37="YES","FAIL",_xlfn.IFS($Y37="-","-",$Y37="NO","PASS",$Z37="YES","FAIL",$AC37="NO","PASS",$AC37="YES","FAIL"))</f>
        <v>FAIL</v>
      </c>
      <c r="AG37" s="55" t="str" cm="1">
        <f t="array" ref="AG37">IF(AB37="YES","FAIL",_xlfn.IFS($Y37="-","-",$Y37="NO","PASS",$Z37="YES","FAIL",$AC37="NO","PASS",$AC37="YES","FAIL"))</f>
        <v>FAIL</v>
      </c>
      <c r="AH37" s="55" t="str" cm="1">
        <f t="array" ref="AH37">_xlfn.IFS($Y37="-","-",$Y37="NO","PASS",$Z37="YES","FAIL",$AC37="NO","PASS",$AC37="YES","FAIL")</f>
        <v>FAIL</v>
      </c>
      <c r="AI37" s="55" t="str" cm="1">
        <f t="array" ref="AI37">IF(AB37="YES","FAIL",_xlfn.SWITCH(Z37,"-","-","NO","PASS","YES","FAIL","N/A","PASS"))</f>
        <v>PASS</v>
      </c>
      <c r="AJ37" s="55" t="str">
        <f t="shared" si="10"/>
        <v>FAIL</v>
      </c>
      <c r="AK37" s="55" t="str" cm="1">
        <f t="array" ref="AK37">_xlfn.SWITCH(AD37,"-","-","NO","PASS","YES","FAIL","N/A","PASS")</f>
        <v>PASS</v>
      </c>
      <c r="AL37" s="55" t="str">
        <f t="shared" si="11"/>
        <v>PASS</v>
      </c>
      <c r="AM37" s="39"/>
      <c r="AN37" s="2"/>
    </row>
    <row r="38" spans="1:40" ht="15" thickBot="1" x14ac:dyDescent="0.4">
      <c r="A38" s="165"/>
      <c r="B38" s="144"/>
      <c r="C38" s="146"/>
      <c r="D38" s="78"/>
      <c r="E38" s="95" t="s">
        <v>134</v>
      </c>
      <c r="F38" s="109"/>
      <c r="G38" s="110"/>
      <c r="H38" s="122"/>
      <c r="I38" s="148"/>
      <c r="J38" s="167"/>
      <c r="K38" s="82"/>
      <c r="L38" s="82"/>
      <c r="M38" s="82"/>
      <c r="N38" s="83" t="str">
        <f t="shared" si="0"/>
        <v>Not fitted</v>
      </c>
      <c r="O38" s="150"/>
      <c r="P38" s="152"/>
      <c r="Q38" s="84"/>
      <c r="R38" s="85"/>
      <c r="S38" s="86" t="str">
        <f t="shared" si="1"/>
        <v>FALSE</v>
      </c>
      <c r="T38" s="87">
        <f t="shared" si="2"/>
        <v>0</v>
      </c>
      <c r="U38" s="87">
        <f t="shared" si="3"/>
        <v>0</v>
      </c>
      <c r="V38" s="86">
        <f t="shared" ref="V38:V40" si="12">IF(S38="TRUE",0.25,1)</f>
        <v>1</v>
      </c>
      <c r="W38" s="83">
        <f t="shared" si="9"/>
        <v>0</v>
      </c>
      <c r="X38" s="133"/>
      <c r="Y38" s="76" t="s">
        <v>31</v>
      </c>
      <c r="Z38" s="77" t="s">
        <v>25</v>
      </c>
      <c r="AA38" s="77" t="s">
        <v>6</v>
      </c>
      <c r="AB38" s="77" t="s">
        <v>6</v>
      </c>
      <c r="AC38" s="77" t="s">
        <v>31</v>
      </c>
      <c r="AD38" s="90"/>
      <c r="AE38" s="91" t="str" cm="1">
        <f t="array" ref="AE38">IF(AB38="YES","FAIL",_xlfn.SWITCH(AA38,"-","-","NO","PASS","YES","FAIL","N/A","FAIL"))</f>
        <v>FAIL</v>
      </c>
      <c r="AF38" s="92" t="str" cm="1">
        <f t="array" ref="AF38">IF(AB38="YES","FAIL",_xlfn.IFS($Y38="-","-",$Y38="NO","PASS",$Z38="YES","FAIL",$AC38="NO","PASS",$AC38="YES","FAIL"))</f>
        <v>FAIL</v>
      </c>
      <c r="AG38" s="92" t="str" cm="1">
        <f t="array" ref="AG38">IF(AB38="YES","FAIL",_xlfn.IFS($Y38="-","-",$Y38="NO","PASS",$Z38="YES","FAIL",$AC38="NO","PASS",$AC38="YES","FAIL"))</f>
        <v>FAIL</v>
      </c>
      <c r="AH38" s="92" t="str" cm="1">
        <f t="array" ref="AH38">_xlfn.IFS($Y38="-","-",$Y38="NO","PASS",$Z38="YES","FAIL",$AC38="NO","PASS",$AC38="YES","FAIL")</f>
        <v>FAIL</v>
      </c>
      <c r="AI38" s="92" t="str" cm="1">
        <f t="array" ref="AI38">IF(AB38="YES","FAIL",_xlfn.SWITCH(Z38,"-","-","NO","PASS","YES","FAIL","N/A","PASS"))</f>
        <v>PASS</v>
      </c>
      <c r="AJ38" s="92" t="str">
        <f t="shared" si="10"/>
        <v>FAIL</v>
      </c>
      <c r="AK38" s="92" t="e" cm="1">
        <f t="array" ref="AK38">_xlfn.SWITCH(AD38,"-","-","NO","PASS","YES","FAIL","N/A","PASS")</f>
        <v>#N/A</v>
      </c>
      <c r="AL38" s="92" t="str">
        <f t="shared" si="11"/>
        <v>PASS</v>
      </c>
      <c r="AM38" s="39"/>
      <c r="AN38" s="2"/>
    </row>
    <row r="39" spans="1:40" ht="38.25" customHeight="1" x14ac:dyDescent="0.35">
      <c r="A39" s="165"/>
      <c r="B39" s="143" t="s">
        <v>135</v>
      </c>
      <c r="C39" s="145" t="s">
        <v>135</v>
      </c>
      <c r="D39" s="23"/>
      <c r="E39" s="24" t="s">
        <v>136</v>
      </c>
      <c r="F39" s="103"/>
      <c r="G39" s="104"/>
      <c r="H39" s="119"/>
      <c r="I39" s="25" t="s">
        <v>129</v>
      </c>
      <c r="J39" s="26" t="s">
        <v>6</v>
      </c>
      <c r="K39" s="71"/>
      <c r="L39" s="71"/>
      <c r="M39" s="71"/>
      <c r="N39" s="28" t="str">
        <f t="shared" si="0"/>
        <v>Not fitted</v>
      </c>
      <c r="O39" s="168">
        <v>0.5</v>
      </c>
      <c r="P39" s="151">
        <f>IF(OR(N39="FAIL",N40="FAIL",N41="FAIL",G39="FAIL",G40="FAIL",G41="FAIL"),0,O39)</f>
        <v>0.5</v>
      </c>
      <c r="Q39" s="29"/>
      <c r="R39" s="30"/>
      <c r="S39" s="31" t="str">
        <f t="shared" si="1"/>
        <v>FALSE</v>
      </c>
      <c r="T39" s="32">
        <f t="shared" si="2"/>
        <v>0</v>
      </c>
      <c r="U39" s="32">
        <f t="shared" si="3"/>
        <v>0</v>
      </c>
      <c r="V39" s="31">
        <f t="shared" si="12"/>
        <v>1</v>
      </c>
      <c r="W39" s="28">
        <f t="shared" si="9"/>
        <v>0</v>
      </c>
      <c r="X39" s="131">
        <f>IF(MIN(W39:W40)&gt;0,O39,0)</f>
        <v>0</v>
      </c>
      <c r="Y39" s="21" t="s">
        <v>25</v>
      </c>
      <c r="Z39" s="22" t="s">
        <v>6</v>
      </c>
      <c r="AA39" s="22" t="s">
        <v>31</v>
      </c>
      <c r="AB39" s="22" t="s">
        <v>31</v>
      </c>
      <c r="AC39" s="22" t="s">
        <v>6</v>
      </c>
      <c r="AD39" s="73" t="s">
        <v>6</v>
      </c>
      <c r="AE39" s="37" t="str" cm="1">
        <f t="array" ref="AE39">IF(AB39="YES","FAIL",_xlfn.SWITCH(AA39,"-","-","NO","PASS","YES","FAIL","N/A","FAIL"))</f>
        <v>FAIL</v>
      </c>
      <c r="AF39" s="38" t="str" cm="1">
        <f t="array" ref="AF39">IF(AB39="YES","FAIL",_xlfn.IFS($Y39="-","-",$Y39="NO","PASS",$Z39="YES","FAIL",$AC39="NO","PASS",$AC39="YES","FAIL"))</f>
        <v>FAIL</v>
      </c>
      <c r="AG39" s="38" t="str" cm="1">
        <f t="array" ref="AG39">IF(AB39="YES","FAIL",_xlfn.IFS($Y39="-","-",$Y39="NO","PASS",$Z39="YES","FAIL",$AC39="NO","PASS",$AC39="YES","FAIL"))</f>
        <v>FAIL</v>
      </c>
      <c r="AH39" s="38" t="str" cm="1">
        <f t="array" ref="AH39">_xlfn.IFS($Y39="-","-",$Y39="NO","PASS",$Z39="YES","FAIL",$AC39="NO","PASS",$AC39="YES","FAIL")</f>
        <v>PASS</v>
      </c>
      <c r="AI39" s="38" t="str" cm="1">
        <f t="array" ref="AI39">IF(AB39="YES","FAIL",_xlfn.SWITCH(Z39,"-","-","NO","PASS","YES","FAIL","N/A","PASS"))</f>
        <v>FAIL</v>
      </c>
      <c r="AJ39" s="38" t="str">
        <f t="shared" si="10"/>
        <v>PASS</v>
      </c>
      <c r="AK39" s="38" t="str" cm="1">
        <f t="array" ref="AK39">_xlfn.SWITCH(AD39,"-","-","NO","PASS","YES","FAIL","N/A","PASS")</f>
        <v>PASS</v>
      </c>
      <c r="AL39" s="38" t="str">
        <f t="shared" si="11"/>
        <v>FAIL</v>
      </c>
      <c r="AM39" s="39"/>
      <c r="AN39" s="2"/>
    </row>
    <row r="40" spans="1:40" ht="38.25" customHeight="1" x14ac:dyDescent="0.35">
      <c r="A40" s="165"/>
      <c r="B40" s="153"/>
      <c r="C40" s="157"/>
      <c r="D40" s="43"/>
      <c r="E40" s="44" t="s">
        <v>137</v>
      </c>
      <c r="F40" s="105"/>
      <c r="G40" s="106"/>
      <c r="H40" s="124"/>
      <c r="I40" s="171" t="s">
        <v>102</v>
      </c>
      <c r="J40" s="46" t="s">
        <v>6</v>
      </c>
      <c r="K40" s="74"/>
      <c r="L40" s="74"/>
      <c r="M40" s="74"/>
      <c r="N40" s="40" t="str">
        <f t="shared" si="0"/>
        <v>Not fitted</v>
      </c>
      <c r="O40" s="169"/>
      <c r="P40" s="156"/>
      <c r="Q40" s="48"/>
      <c r="R40" s="49"/>
      <c r="S40" s="50" t="str">
        <f t="shared" si="1"/>
        <v>FALSE</v>
      </c>
      <c r="T40" s="51">
        <f t="shared" si="2"/>
        <v>0</v>
      </c>
      <c r="U40" s="51">
        <f t="shared" si="3"/>
        <v>0</v>
      </c>
      <c r="V40" s="50">
        <f t="shared" si="12"/>
        <v>1</v>
      </c>
      <c r="W40" s="40">
        <f t="shared" si="9"/>
        <v>0</v>
      </c>
      <c r="X40" s="132"/>
      <c r="Y40" s="41" t="s">
        <v>31</v>
      </c>
      <c r="Z40" s="42" t="s">
        <v>25</v>
      </c>
      <c r="AA40" s="42" t="s">
        <v>31</v>
      </c>
      <c r="AB40" s="42" t="s">
        <v>25</v>
      </c>
      <c r="AC40" s="42" t="s">
        <v>31</v>
      </c>
      <c r="AD40" s="53" t="s">
        <v>6</v>
      </c>
      <c r="AE40" s="54" t="str" cm="1">
        <f t="array" ref="AE40">IF(AB40="YES","FAIL",_xlfn.SWITCH(AA40,"-","-","NO","PASS","YES","FAIL","N/A","FAIL"))</f>
        <v>FAIL</v>
      </c>
      <c r="AF40" s="55" t="str" cm="1">
        <f t="array" ref="AF40">IF(AB40="YES","FAIL",_xlfn.IFS($Y40="-","-",$Y40="NO","PASS",$Z40="YES","FAIL",$AC40="NO","PASS",$AC40="YES","FAIL"))</f>
        <v>FAIL</v>
      </c>
      <c r="AG40" s="55" t="str" cm="1">
        <f t="array" ref="AG40">IF(AB40="YES","FAIL",_xlfn.IFS($Y40="-","-",$Y40="NO","PASS",$Z40="YES","FAIL",$AC40="NO","PASS",$AC40="YES","FAIL"))</f>
        <v>FAIL</v>
      </c>
      <c r="AH40" s="55" t="str" cm="1">
        <f t="array" ref="AH40">_xlfn.IFS($Y40="-","-",$Y40="NO","PASS",$Z40="YES","FAIL",$AC40="NO","PASS",$AC40="YES","FAIL")</f>
        <v>FAIL</v>
      </c>
      <c r="AI40" s="55" t="str" cm="1">
        <f t="array" ref="AI40">IF(AB40="YES","FAIL",_xlfn.SWITCH(Z40,"-","-","NO","PASS","YES","FAIL","N/A","PASS"))</f>
        <v>PASS</v>
      </c>
      <c r="AJ40" s="55" t="str">
        <f t="shared" si="10"/>
        <v>FAIL</v>
      </c>
      <c r="AK40" s="55" t="str" cm="1">
        <f t="array" ref="AK40">_xlfn.SWITCH(AD40,"-","-","NO","PASS","YES","FAIL","N/A","PASS")</f>
        <v>PASS</v>
      </c>
      <c r="AL40" s="55" t="str">
        <f t="shared" si="11"/>
        <v>PASS</v>
      </c>
      <c r="AM40" s="39"/>
      <c r="AN40" s="2"/>
    </row>
    <row r="41" spans="1:40" ht="26.5" thickBot="1" x14ac:dyDescent="0.4">
      <c r="A41" s="165"/>
      <c r="B41" s="144"/>
      <c r="C41" s="146"/>
      <c r="D41" s="78" t="s">
        <v>138</v>
      </c>
      <c r="E41" s="95" t="s">
        <v>139</v>
      </c>
      <c r="F41" s="109"/>
      <c r="G41" s="110"/>
      <c r="H41" s="122"/>
      <c r="I41" s="172"/>
      <c r="J41" s="81" t="s">
        <v>6</v>
      </c>
      <c r="K41" s="97"/>
      <c r="L41" s="97"/>
      <c r="M41" s="97"/>
      <c r="N41" s="98" t="str">
        <f>_xlfn.XLOOKUP(F41,$AE$10:$AL$10,$AE41:$AL41,"Not fitted")</f>
        <v>Not fitted</v>
      </c>
      <c r="O41" s="170"/>
      <c r="P41" s="152"/>
      <c r="Q41" s="84"/>
      <c r="R41" s="85"/>
      <c r="S41" s="86"/>
      <c r="T41" s="87"/>
      <c r="U41" s="87"/>
      <c r="V41" s="86"/>
      <c r="W41" s="83"/>
      <c r="X41" s="88"/>
      <c r="Y41" s="76" t="s">
        <v>31</v>
      </c>
      <c r="Z41" s="77" t="s">
        <v>25</v>
      </c>
      <c r="AA41" s="89" t="s">
        <v>31</v>
      </c>
      <c r="AB41" s="77" t="s">
        <v>25</v>
      </c>
      <c r="AC41" s="77" t="s">
        <v>31</v>
      </c>
      <c r="AD41" s="90"/>
      <c r="AE41" s="91"/>
      <c r="AF41" s="92" t="str" cm="1">
        <f t="array" ref="AF41">IF(AB41="YES","FAIL",_xlfn.IFS($Y41="-","-",$Y41="NO","PASS",$Z41="YES","FAIL",$AC41="NO","PASS",$AC41="YES","FAIL"))</f>
        <v>FAIL</v>
      </c>
      <c r="AG41" s="92" t="str" cm="1">
        <f t="array" ref="AG41">IF(AB41="YES","FAIL",_xlfn.IFS($Y41="-","-",$Y41="NO","PASS",$Z41="YES","FAIL",$AC41="NO","PASS",$AC41="YES","FAIL"))</f>
        <v>FAIL</v>
      </c>
      <c r="AH41" s="92" t="str" cm="1">
        <f t="array" ref="AH41">_xlfn.IFS($Y41="-","-",$Y41="NO","PASS",$Z41="YES","FAIL",$AC41="NO","PASS",$AC41="YES","FAIL")</f>
        <v>FAIL</v>
      </c>
      <c r="AI41" s="92" t="str" cm="1">
        <f t="array" ref="AI41">IF(AB41="YES","FAIL",_xlfn.SWITCH(Z41,"-","-","NO","PASS","YES","FAIL","N/A","PASS"))</f>
        <v>PASS</v>
      </c>
      <c r="AJ41" s="92" t="str">
        <f>IF(AB41="YES","PASS","FAIL")</f>
        <v>FAIL</v>
      </c>
      <c r="AK41" s="92" t="e" cm="1">
        <f t="array" ref="AK41">_xlfn.SWITCH(AD41,"-","-","NO","PASS","YES","FAIL","N/A","PASS")</f>
        <v>#N/A</v>
      </c>
      <c r="AL41" s="92" t="str">
        <f>IF(AB41="YES","FAIL","PASS")</f>
        <v>PASS</v>
      </c>
      <c r="AM41" s="39"/>
      <c r="AN41" s="2"/>
    </row>
    <row r="42" spans="1:40" x14ac:dyDescent="0.35">
      <c r="A42" s="165"/>
      <c r="B42" s="143" t="s">
        <v>140</v>
      </c>
      <c r="C42" s="145" t="s">
        <v>140</v>
      </c>
      <c r="D42" s="23"/>
      <c r="E42" s="24" t="s">
        <v>141</v>
      </c>
      <c r="F42" s="103"/>
      <c r="G42" s="104"/>
      <c r="H42" s="123"/>
      <c r="I42" s="147" t="s">
        <v>129</v>
      </c>
      <c r="J42" s="161" t="s">
        <v>6</v>
      </c>
      <c r="K42" s="71"/>
      <c r="L42" s="71"/>
      <c r="M42" s="71"/>
      <c r="N42" s="28" t="str">
        <f t="shared" ref="N42:N57" si="13">_xlfn.XLOOKUP(F42,$AE$10:$AL$10,$AE42:$AL42,"Not fitted")</f>
        <v>Not fitted</v>
      </c>
      <c r="O42" s="149">
        <v>0.5</v>
      </c>
      <c r="P42" s="151">
        <f>IF(OR(N42="FAIL",N43="FAIL",N44="FAIL",N45="FAIL",G42="FAIL",G43="FAIL",G44="FAIL",G45="FAIL"),0,O42)</f>
        <v>0.5</v>
      </c>
      <c r="Q42" s="29"/>
      <c r="R42" s="30"/>
      <c r="S42" s="31" t="str">
        <f t="shared" ref="S42:S47" si="14">IF($F42=$AQ$1,"TRUE","FALSE")</f>
        <v>FALSE</v>
      </c>
      <c r="T42" s="32">
        <f t="shared" ref="T42:T47" si="15">IF(OR(($F42=""),($Q42="")),0,INDEX($AQ$2:$AU$4,MATCH($Q42,$AP$2:$AP$4,0),MATCH($F42,$AQ$1:$AU$1,0)))</f>
        <v>0</v>
      </c>
      <c r="U42" s="32">
        <f t="shared" ref="U42:U47" si="16">IF(OR(($F42=""),($R42="")),0,INDEX($AQ$5:$AU$8,MATCH($R42,$AP$5:$AP$8,0),MATCH($F42,$AQ$1:$AU$1,0)))</f>
        <v>0</v>
      </c>
      <c r="V42" s="31">
        <f t="shared" ref="V42:V47" si="17">IF(S42="TRUE",0.25,1)</f>
        <v>1</v>
      </c>
      <c r="W42" s="28">
        <f t="shared" ref="W42:W47" si="18">1*T42*U42*V42</f>
        <v>0</v>
      </c>
      <c r="X42" s="131">
        <f>IF(MIN(W42:W45)&gt;0,O42,0)</f>
        <v>0</v>
      </c>
      <c r="Y42" s="21" t="s">
        <v>25</v>
      </c>
      <c r="Z42" s="22" t="s">
        <v>6</v>
      </c>
      <c r="AA42" s="72" t="s">
        <v>25</v>
      </c>
      <c r="AB42" s="22" t="s">
        <v>31</v>
      </c>
      <c r="AC42" s="22" t="s">
        <v>6</v>
      </c>
      <c r="AD42" s="73" t="s">
        <v>6</v>
      </c>
      <c r="AE42" s="37" t="str" cm="1">
        <f t="array" ref="AE42">IF(AB42="YES","FAIL",_xlfn.SWITCH(AA42,"-","-","NO","PASS","YES","FAIL","N/A","FAIL"))</f>
        <v>FAIL</v>
      </c>
      <c r="AF42" s="38" t="str" cm="1">
        <f t="array" ref="AF42">IF(AB42="YES","FAIL",_xlfn.IFS($Y42="-","-",$Y42="NO","PASS",$Z42="YES","FAIL",$AC42="NO","PASS",$AC42="YES","FAIL"))</f>
        <v>FAIL</v>
      </c>
      <c r="AG42" s="38" t="str" cm="1">
        <f t="array" ref="AG42">IF(AB42="YES","FAIL",_xlfn.IFS($Y42="-","-",$Y42="NO","PASS",$Z42="YES","FAIL",$AC42="NO","PASS",$AC42="YES","FAIL"))</f>
        <v>FAIL</v>
      </c>
      <c r="AH42" s="38" t="str" cm="1">
        <f t="array" ref="AH42">_xlfn.IFS($Y42="-","-",$Y42="NO","PASS",$Z42="YES","FAIL",$AC42="NO","PASS",$AC42="YES","FAIL")</f>
        <v>PASS</v>
      </c>
      <c r="AI42" s="38" t="str" cm="1">
        <f t="array" ref="AI42">IF(AB42="YES","FAIL",_xlfn.SWITCH(Z42,"-","-","NO","PASS","YES","FAIL","N/A","PASS"))</f>
        <v>FAIL</v>
      </c>
      <c r="AJ42" s="38" t="str">
        <f t="shared" ref="AJ42:AJ57" si="19">IF(AB42="YES","PASS","FAIL")</f>
        <v>PASS</v>
      </c>
      <c r="AK42" s="38" t="str" cm="1">
        <f t="array" ref="AK42">_xlfn.SWITCH(AD42,"-","-","NO","PASS","YES","FAIL","N/A","PASS")</f>
        <v>PASS</v>
      </c>
      <c r="AL42" s="38" t="str">
        <f t="shared" ref="AL42:AL44" si="20">IF(AB42="YES","FAIL","PASS")</f>
        <v>FAIL</v>
      </c>
      <c r="AM42" s="39"/>
      <c r="AN42" s="2"/>
    </row>
    <row r="43" spans="1:40" x14ac:dyDescent="0.35">
      <c r="A43" s="165"/>
      <c r="B43" s="153"/>
      <c r="C43" s="157"/>
      <c r="D43" s="43"/>
      <c r="E43" s="44" t="s">
        <v>142</v>
      </c>
      <c r="F43" s="105"/>
      <c r="G43" s="106"/>
      <c r="H43" s="124"/>
      <c r="I43" s="154"/>
      <c r="J43" s="162"/>
      <c r="K43" s="74"/>
      <c r="L43" s="74"/>
      <c r="M43" s="74"/>
      <c r="N43" s="40" t="str">
        <f t="shared" si="13"/>
        <v>Not fitted</v>
      </c>
      <c r="O43" s="155"/>
      <c r="P43" s="156"/>
      <c r="Q43" s="48"/>
      <c r="R43" s="49"/>
      <c r="S43" s="50" t="str">
        <f t="shared" si="14"/>
        <v>FALSE</v>
      </c>
      <c r="T43" s="51">
        <f t="shared" si="15"/>
        <v>0</v>
      </c>
      <c r="U43" s="51">
        <f t="shared" si="16"/>
        <v>0</v>
      </c>
      <c r="V43" s="50">
        <f t="shared" si="17"/>
        <v>1</v>
      </c>
      <c r="W43" s="40">
        <f t="shared" si="18"/>
        <v>0</v>
      </c>
      <c r="X43" s="132"/>
      <c r="Y43" s="41" t="s">
        <v>25</v>
      </c>
      <c r="Z43" s="42" t="s">
        <v>6</v>
      </c>
      <c r="AA43" s="52" t="s">
        <v>31</v>
      </c>
      <c r="AB43" s="42" t="s">
        <v>31</v>
      </c>
      <c r="AC43" s="42" t="s">
        <v>6</v>
      </c>
      <c r="AD43" s="53" t="s">
        <v>6</v>
      </c>
      <c r="AE43" s="54" t="str" cm="1">
        <f t="array" ref="AE43">IF(AB43="YES","FAIL",_xlfn.SWITCH(AA43,"-","-","NO","PASS","YES","FAIL","N/A","FAIL"))</f>
        <v>FAIL</v>
      </c>
      <c r="AF43" s="55" t="str" cm="1">
        <f t="array" ref="AF43">IF(AB43="YES","FAIL",_xlfn.IFS($Y43="-","-",$Y43="NO","PASS",$Z43="YES","FAIL",$AC43="NO","PASS",$AC43="YES","FAIL"))</f>
        <v>FAIL</v>
      </c>
      <c r="AG43" s="55" t="str" cm="1">
        <f t="array" ref="AG43">IF(AB43="YES","FAIL",_xlfn.IFS($Y43="-","-",$Y43="NO","PASS",$Z43="YES","FAIL",$AC43="NO","PASS",$AC43="YES","FAIL"))</f>
        <v>FAIL</v>
      </c>
      <c r="AH43" s="55" t="str" cm="1">
        <f t="array" ref="AH43">_xlfn.IFS($Y43="-","-",$Y43="NO","PASS",$Z43="YES","FAIL",$AC43="NO","PASS",$AC43="YES","FAIL")</f>
        <v>PASS</v>
      </c>
      <c r="AI43" s="55" t="str" cm="1">
        <f t="array" ref="AI43">IF(AB43="YES","FAIL",_xlfn.SWITCH(Z43,"-","-","NO","PASS","YES","FAIL","N/A","PASS"))</f>
        <v>FAIL</v>
      </c>
      <c r="AJ43" s="55" t="str">
        <f t="shared" si="19"/>
        <v>PASS</v>
      </c>
      <c r="AK43" s="55" t="str" cm="1">
        <f t="array" ref="AK43">_xlfn.SWITCH(AD43,"-","-","NO","PASS","YES","FAIL","N/A","PASS")</f>
        <v>PASS</v>
      </c>
      <c r="AL43" s="55" t="str">
        <f t="shared" si="20"/>
        <v>FAIL</v>
      </c>
      <c r="AM43" s="39"/>
      <c r="AN43" s="2"/>
    </row>
    <row r="44" spans="1:40" x14ac:dyDescent="0.35">
      <c r="A44" s="165"/>
      <c r="B44" s="153"/>
      <c r="C44" s="157"/>
      <c r="D44" s="43"/>
      <c r="E44" s="44" t="s">
        <v>143</v>
      </c>
      <c r="F44" s="105"/>
      <c r="G44" s="106"/>
      <c r="H44" s="124"/>
      <c r="I44" s="154"/>
      <c r="J44" s="162"/>
      <c r="K44" s="74"/>
      <c r="L44" s="74"/>
      <c r="M44" s="74"/>
      <c r="N44" s="40" t="str">
        <f t="shared" si="13"/>
        <v>Not fitted</v>
      </c>
      <c r="O44" s="155"/>
      <c r="P44" s="156"/>
      <c r="Q44" s="48"/>
      <c r="R44" s="49"/>
      <c r="S44" s="50" t="str">
        <f t="shared" si="14"/>
        <v>FALSE</v>
      </c>
      <c r="T44" s="51">
        <f t="shared" si="15"/>
        <v>0</v>
      </c>
      <c r="U44" s="51">
        <f t="shared" si="16"/>
        <v>0</v>
      </c>
      <c r="V44" s="50">
        <f t="shared" si="17"/>
        <v>1</v>
      </c>
      <c r="W44" s="40">
        <f t="shared" si="18"/>
        <v>0</v>
      </c>
      <c r="X44" s="132"/>
      <c r="Y44" s="41" t="s">
        <v>25</v>
      </c>
      <c r="Z44" s="42" t="s">
        <v>6</v>
      </c>
      <c r="AA44" s="52" t="s">
        <v>25</v>
      </c>
      <c r="AB44" s="42" t="s">
        <v>31</v>
      </c>
      <c r="AC44" s="42" t="s">
        <v>6</v>
      </c>
      <c r="AD44" s="53" t="s">
        <v>6</v>
      </c>
      <c r="AE44" s="54" t="str" cm="1">
        <f t="array" ref="AE44">IF(AB44="YES","FAIL",_xlfn.SWITCH(AA44,"-","-","NO","PASS","YES","FAIL","N/A","FAIL"))</f>
        <v>FAIL</v>
      </c>
      <c r="AF44" s="55" t="str" cm="1">
        <f t="array" ref="AF44">IF(AB44="YES","FAIL",_xlfn.IFS($Y44="-","-",$Y44="NO","PASS",$Z44="YES","FAIL",$AC44="NO","PASS",$AC44="YES","FAIL"))</f>
        <v>FAIL</v>
      </c>
      <c r="AG44" s="55" t="str" cm="1">
        <f t="array" ref="AG44">IF(AB44="YES","FAIL",_xlfn.IFS($Y44="-","-",$Y44="NO","PASS",$Z44="YES","FAIL",$AC44="NO","PASS",$AC44="YES","FAIL"))</f>
        <v>FAIL</v>
      </c>
      <c r="AH44" s="55" t="str" cm="1">
        <f t="array" ref="AH44">_xlfn.IFS($Y44="-","-",$Y44="NO","PASS",$Z44="YES","FAIL",$AC44="NO","PASS",$AC44="YES","FAIL")</f>
        <v>PASS</v>
      </c>
      <c r="AI44" s="55" t="str" cm="1">
        <f t="array" ref="AI44">IF(AB44="YES","FAIL",_xlfn.SWITCH(Z44,"-","-","NO","PASS","YES","FAIL","N/A","PASS"))</f>
        <v>FAIL</v>
      </c>
      <c r="AJ44" s="55" t="str">
        <f t="shared" si="19"/>
        <v>PASS</v>
      </c>
      <c r="AK44" s="55" t="str" cm="1">
        <f t="array" ref="AK44">_xlfn.SWITCH(AD44,"-","-","NO","PASS","YES","FAIL","N/A","PASS")</f>
        <v>PASS</v>
      </c>
      <c r="AL44" s="55" t="str">
        <f t="shared" si="20"/>
        <v>FAIL</v>
      </c>
      <c r="AM44" s="39"/>
      <c r="AN44" s="2"/>
    </row>
    <row r="45" spans="1:40" ht="15" thickBot="1" x14ac:dyDescent="0.4">
      <c r="A45" s="165"/>
      <c r="B45" s="144"/>
      <c r="C45" s="146"/>
      <c r="D45" s="78" t="s">
        <v>144</v>
      </c>
      <c r="E45" s="95" t="s">
        <v>145</v>
      </c>
      <c r="F45" s="109"/>
      <c r="G45" s="110"/>
      <c r="H45" s="127"/>
      <c r="I45" s="96" t="s">
        <v>6</v>
      </c>
      <c r="J45" s="81" t="s">
        <v>6</v>
      </c>
      <c r="K45" s="82"/>
      <c r="L45" s="82"/>
      <c r="M45" s="82"/>
      <c r="N45" s="83" t="str">
        <f t="shared" si="13"/>
        <v>Not fitted</v>
      </c>
      <c r="O45" s="150"/>
      <c r="P45" s="152"/>
      <c r="Q45" s="84"/>
      <c r="R45" s="85"/>
      <c r="S45" s="86" t="str">
        <f t="shared" si="14"/>
        <v>FALSE</v>
      </c>
      <c r="T45" s="87">
        <f t="shared" si="15"/>
        <v>0</v>
      </c>
      <c r="U45" s="87">
        <f t="shared" si="16"/>
        <v>0</v>
      </c>
      <c r="V45" s="86">
        <f t="shared" si="17"/>
        <v>1</v>
      </c>
      <c r="W45" s="83">
        <f t="shared" si="18"/>
        <v>0</v>
      </c>
      <c r="X45" s="133"/>
      <c r="Y45" s="76" t="s">
        <v>25</v>
      </c>
      <c r="Z45" s="77" t="s">
        <v>6</v>
      </c>
      <c r="AA45" s="89" t="s">
        <v>31</v>
      </c>
      <c r="AB45" s="77" t="s">
        <v>31</v>
      </c>
      <c r="AC45" s="77" t="s">
        <v>6</v>
      </c>
      <c r="AD45" s="90"/>
      <c r="AE45" s="91" t="str" cm="1">
        <f t="array" ref="AE45">IF(AB45="YES","FAIL",_xlfn.SWITCH(AA45,"-","-","NO","PASS","YES","FAIL","N/A","FAIL"))</f>
        <v>FAIL</v>
      </c>
      <c r="AF45" s="92" t="str" cm="1">
        <f t="array" ref="AF45">IF(AB45="YES","FAIL",_xlfn.IFS($Y45="-","-",$Y45="NO","PASS",$Z45="YES","FAIL",$AC45="NO","PASS",$AC45="YES","FAIL"))</f>
        <v>FAIL</v>
      </c>
      <c r="AG45" s="92" t="str" cm="1">
        <f t="array" ref="AG45">IF(AB45="YES","FAIL",_xlfn.IFS($Y45="-","-",$Y45="NO","PASS",$Z45="YES","FAIL",$AC45="NO","PASS",$AC45="YES","FAIL"))</f>
        <v>FAIL</v>
      </c>
      <c r="AH45" s="92" t="str" cm="1">
        <f t="array" ref="AH45">_xlfn.IFS($Y45="-","-",$Y45="NO","PASS",$Z45="YES","FAIL",$AC45="NO","PASS",$AC45="YES","FAIL")</f>
        <v>PASS</v>
      </c>
      <c r="AI45" s="92" t="s">
        <v>1</v>
      </c>
      <c r="AJ45" s="92" t="str">
        <f t="shared" si="19"/>
        <v>PASS</v>
      </c>
      <c r="AK45" s="92"/>
      <c r="AL45" s="92" t="s">
        <v>1</v>
      </c>
      <c r="AM45" s="39"/>
      <c r="AN45" s="2"/>
    </row>
    <row r="46" spans="1:40" ht="52" x14ac:dyDescent="0.35">
      <c r="A46" s="165"/>
      <c r="B46" s="143" t="s">
        <v>146</v>
      </c>
      <c r="C46" s="145" t="s">
        <v>146</v>
      </c>
      <c r="D46" s="23" t="s">
        <v>147</v>
      </c>
      <c r="E46" s="23" t="s">
        <v>148</v>
      </c>
      <c r="F46" s="103"/>
      <c r="G46" s="104"/>
      <c r="H46" s="123"/>
      <c r="I46" s="158" t="s">
        <v>102</v>
      </c>
      <c r="J46" s="26" t="s">
        <v>6</v>
      </c>
      <c r="K46" s="71"/>
      <c r="L46" s="71"/>
      <c r="M46" s="71"/>
      <c r="N46" s="28" t="str">
        <f t="shared" si="13"/>
        <v>Not fitted</v>
      </c>
      <c r="O46" s="149">
        <v>0.5</v>
      </c>
      <c r="P46" s="151">
        <f>IF(OR(N46="FAIL",N47="FAIL",N48="FAIL",N49="FAIL",N50="FAIL",N51="FAIL",N52="FAIL",G46="FAIL",G47="FAIL",G48="FAIL",G49="FAIL",G50="FAIL",G51="FAIL",G52="FAIL"),0,O46)</f>
        <v>0.5</v>
      </c>
      <c r="Q46" s="29"/>
      <c r="R46" s="30"/>
      <c r="S46" s="31" t="str">
        <f t="shared" si="14"/>
        <v>FALSE</v>
      </c>
      <c r="T46" s="32">
        <f t="shared" si="15"/>
        <v>0</v>
      </c>
      <c r="U46" s="32">
        <f t="shared" si="16"/>
        <v>0</v>
      </c>
      <c r="V46" s="31">
        <f t="shared" si="17"/>
        <v>1</v>
      </c>
      <c r="W46" s="28">
        <f t="shared" si="18"/>
        <v>0</v>
      </c>
      <c r="X46" s="131">
        <f>IF(MIN(W46:W52)&gt;0,O46,0)</f>
        <v>0</v>
      </c>
      <c r="Y46" s="21" t="s">
        <v>31</v>
      </c>
      <c r="Z46" s="22" t="s">
        <v>25</v>
      </c>
      <c r="AA46" s="72" t="s">
        <v>6</v>
      </c>
      <c r="AB46" s="22" t="s">
        <v>6</v>
      </c>
      <c r="AC46" s="22" t="s">
        <v>31</v>
      </c>
      <c r="AD46" s="73" t="s">
        <v>6</v>
      </c>
      <c r="AE46" s="37" t="str" cm="1">
        <f t="array" ref="AE46">IF(AB46="YES","FAIL",_xlfn.SWITCH(AA46,"-","-","NO","PASS","YES","FAIL","N/A","FAIL"))</f>
        <v>FAIL</v>
      </c>
      <c r="AF46" s="38" t="str" cm="1">
        <f t="array" ref="AF46">IF(AB46="YES","FAIL",_xlfn.IFS($Y46="-","-",$Y46="NO","PASS",$Z46="YES","FAIL",$AC46="NO","PASS",$AC46="YES","FAIL"))</f>
        <v>FAIL</v>
      </c>
      <c r="AG46" s="38" t="str" cm="1">
        <f t="array" ref="AG46">IF(AB46="YES","FAIL",_xlfn.IFS($Y46="-","-",$Y46="NO","PASS",$Z46="YES","FAIL",$AC46="NO","PASS",$AC46="YES","FAIL"))</f>
        <v>FAIL</v>
      </c>
      <c r="AH46" s="38" t="str" cm="1">
        <f t="array" ref="AH46">_xlfn.IFS($Y46="-","-",$Y46="NO","PASS",$Z46="YES","FAIL",$AC46="NO","PASS",$AC46="YES","FAIL")</f>
        <v>FAIL</v>
      </c>
      <c r="AI46" s="38" t="str" cm="1">
        <f t="array" ref="AI46">IF(AB46="YES","FAIL",_xlfn.SWITCH(Z46,"-","-","NO","PASS","YES","FAIL","N/A","PASS"))</f>
        <v>PASS</v>
      </c>
      <c r="AJ46" s="38" t="str">
        <f t="shared" si="19"/>
        <v>FAIL</v>
      </c>
      <c r="AK46" s="38" t="str" cm="1">
        <f t="array" ref="AK46">_xlfn.SWITCH(AD46,"-","-","NO","PASS","YES","FAIL","N/A","PASS")</f>
        <v>PASS</v>
      </c>
      <c r="AL46" s="38" t="str">
        <f t="shared" ref="AL46:AL57" si="21">IF(AB46="YES","FAIL","PASS")</f>
        <v>PASS</v>
      </c>
      <c r="AM46" s="39"/>
      <c r="AN46" s="2"/>
    </row>
    <row r="47" spans="1:40" ht="52" x14ac:dyDescent="0.35">
      <c r="A47" s="165"/>
      <c r="B47" s="153"/>
      <c r="C47" s="157"/>
      <c r="D47" s="43" t="s">
        <v>147</v>
      </c>
      <c r="E47" s="43" t="s">
        <v>149</v>
      </c>
      <c r="F47" s="105"/>
      <c r="G47" s="106"/>
      <c r="H47" s="124"/>
      <c r="I47" s="159"/>
      <c r="J47" s="46" t="s">
        <v>6</v>
      </c>
      <c r="K47" s="74"/>
      <c r="L47" s="74"/>
      <c r="M47" s="74"/>
      <c r="N47" s="40" t="str">
        <f t="shared" si="13"/>
        <v>Not fitted</v>
      </c>
      <c r="O47" s="155"/>
      <c r="P47" s="156"/>
      <c r="Q47" s="48" t="s">
        <v>7</v>
      </c>
      <c r="R47" s="49" t="s">
        <v>20</v>
      </c>
      <c r="S47" s="50" t="str">
        <f t="shared" si="14"/>
        <v>FALSE</v>
      </c>
      <c r="T47" s="51">
        <f t="shared" si="15"/>
        <v>0</v>
      </c>
      <c r="U47" s="51">
        <f t="shared" si="16"/>
        <v>0</v>
      </c>
      <c r="V47" s="50">
        <f t="shared" si="17"/>
        <v>1</v>
      </c>
      <c r="W47" s="40">
        <f t="shared" si="18"/>
        <v>0</v>
      </c>
      <c r="X47" s="132"/>
      <c r="Y47" s="41" t="s">
        <v>31</v>
      </c>
      <c r="Z47" s="42" t="s">
        <v>25</v>
      </c>
      <c r="AA47" s="52" t="s">
        <v>6</v>
      </c>
      <c r="AB47" s="42" t="s">
        <v>6</v>
      </c>
      <c r="AC47" s="42" t="s">
        <v>31</v>
      </c>
      <c r="AD47" s="53" t="s">
        <v>6</v>
      </c>
      <c r="AE47" s="54" t="str" cm="1">
        <f t="array" ref="AE47">IF(AB47="YES","FAIL",_xlfn.SWITCH(AA47,"-","-","NO","PASS","YES","FAIL","N/A","FAIL"))</f>
        <v>FAIL</v>
      </c>
      <c r="AF47" s="55" t="str" cm="1">
        <f t="array" ref="AF47">IF(AB47="YES","FAIL",_xlfn.IFS($Y47="-","-",$Y47="NO","PASS",$Z47="YES","FAIL",$AC47="NO","PASS",$AC47="YES","FAIL"))</f>
        <v>FAIL</v>
      </c>
      <c r="AG47" s="55" t="str" cm="1">
        <f t="array" ref="AG47">IF(AB47="YES","FAIL",_xlfn.IFS($Y47="-","-",$Y47="NO","PASS",$Z47="YES","FAIL",$AC47="NO","PASS",$AC47="YES","FAIL"))</f>
        <v>FAIL</v>
      </c>
      <c r="AH47" s="55" t="str" cm="1">
        <f t="array" ref="AH47">_xlfn.IFS($Y47="-","-",$Y47="NO","PASS",$Z47="YES","FAIL",$AC47="NO","PASS",$AC47="YES","FAIL")</f>
        <v>FAIL</v>
      </c>
      <c r="AI47" s="55" t="str" cm="1">
        <f t="array" ref="AI47">IF(AB47="YES","FAIL",_xlfn.SWITCH(Z47,"-","-","NO","PASS","YES","FAIL","N/A","PASS"))</f>
        <v>PASS</v>
      </c>
      <c r="AJ47" s="55" t="str">
        <f t="shared" si="19"/>
        <v>FAIL</v>
      </c>
      <c r="AK47" s="55" t="str" cm="1">
        <f t="array" ref="AK47">_xlfn.SWITCH(AD47,"-","-","NO","PASS","YES","FAIL","N/A","PASS")</f>
        <v>PASS</v>
      </c>
      <c r="AL47" s="55" t="str">
        <f t="shared" si="21"/>
        <v>PASS</v>
      </c>
      <c r="AM47" s="39"/>
      <c r="AN47" s="2"/>
    </row>
    <row r="48" spans="1:40" x14ac:dyDescent="0.35">
      <c r="A48" s="165"/>
      <c r="B48" s="153"/>
      <c r="C48" s="157"/>
      <c r="D48" s="43"/>
      <c r="E48" s="43" t="s">
        <v>150</v>
      </c>
      <c r="F48" s="105"/>
      <c r="G48" s="106"/>
      <c r="H48" s="120"/>
      <c r="I48" s="160"/>
      <c r="J48" s="46" t="s">
        <v>6</v>
      </c>
      <c r="K48" s="74"/>
      <c r="L48" s="74"/>
      <c r="M48" s="74"/>
      <c r="N48" s="40" t="str">
        <f t="shared" si="13"/>
        <v>Not fitted</v>
      </c>
      <c r="O48" s="155"/>
      <c r="P48" s="156"/>
      <c r="Q48" s="48"/>
      <c r="R48" s="49"/>
      <c r="S48" s="50"/>
      <c r="T48" s="51"/>
      <c r="U48" s="51"/>
      <c r="V48" s="50"/>
      <c r="W48" s="40"/>
      <c r="X48" s="132"/>
      <c r="Y48" s="41" t="s">
        <v>31</v>
      </c>
      <c r="Z48" s="42" t="s">
        <v>25</v>
      </c>
      <c r="AA48" s="52" t="s">
        <v>6</v>
      </c>
      <c r="AB48" s="42" t="s">
        <v>6</v>
      </c>
      <c r="AC48" s="42" t="s">
        <v>31</v>
      </c>
      <c r="AD48" s="53"/>
      <c r="AE48" s="54"/>
      <c r="AF48" s="55" t="str" cm="1">
        <f t="array" ref="AF48">IF(AB48="YES","FAIL",_xlfn.IFS($Y48="-","-",$Y48="NO","PASS",$Z48="YES","FAIL",$AC48="NO","PASS",$AC48="YES","FAIL"))</f>
        <v>FAIL</v>
      </c>
      <c r="AG48" s="55" t="str" cm="1">
        <f t="array" ref="AG48">IF(AB48="YES","FAIL",_xlfn.IFS($Y48="-","-",$Y48="NO","PASS",$Z48="YES","FAIL",$AC48="NO","PASS",$AC48="YES","FAIL"))</f>
        <v>FAIL</v>
      </c>
      <c r="AH48" s="55" t="str" cm="1">
        <f t="array" ref="AH48">_xlfn.IFS($Y48="-","-",$Y48="NO","PASS",$Z48="YES","FAIL",$AC48="NO","PASS",$AC48="YES","FAIL")</f>
        <v>FAIL</v>
      </c>
      <c r="AI48" s="55" t="str" cm="1">
        <f t="array" ref="AI48">IF(AB48="YES","FAIL",_xlfn.SWITCH(Z48,"-","-","NO","PASS","YES","FAIL","N/A","PASS"))</f>
        <v>PASS</v>
      </c>
      <c r="AJ48" s="55" t="str">
        <f t="shared" si="19"/>
        <v>FAIL</v>
      </c>
      <c r="AK48" s="55" t="e" cm="1">
        <f t="array" ref="AK48">_xlfn.SWITCH(AD48,"-","-","NO","PASS","YES","FAIL","N/A","PASS")</f>
        <v>#N/A</v>
      </c>
      <c r="AL48" s="55" t="str">
        <f t="shared" si="21"/>
        <v>PASS</v>
      </c>
      <c r="AM48" s="39"/>
      <c r="AN48" s="2"/>
    </row>
    <row r="49" spans="1:40" x14ac:dyDescent="0.35">
      <c r="A49" s="165"/>
      <c r="B49" s="153"/>
      <c r="C49" s="157"/>
      <c r="D49" s="43"/>
      <c r="E49" s="43" t="s">
        <v>151</v>
      </c>
      <c r="F49" s="105"/>
      <c r="G49" s="106"/>
      <c r="H49" s="120"/>
      <c r="I49" s="45" t="s">
        <v>6</v>
      </c>
      <c r="J49" s="46" t="s">
        <v>6</v>
      </c>
      <c r="K49" s="74"/>
      <c r="L49" s="74"/>
      <c r="M49" s="74"/>
      <c r="N49" s="40" t="str">
        <f t="shared" si="13"/>
        <v>Not fitted</v>
      </c>
      <c r="O49" s="155"/>
      <c r="P49" s="156"/>
      <c r="Q49" s="48"/>
      <c r="R49" s="49"/>
      <c r="S49" s="50" t="str">
        <f t="shared" ref="S49:S57" si="22">IF($F49=$AQ$1,"TRUE","FALSE")</f>
        <v>FALSE</v>
      </c>
      <c r="T49" s="51">
        <f t="shared" ref="T49:T57" si="23">IF(OR(($F49=""),($Q49="")),0,INDEX($AQ$2:$AU$4,MATCH($Q49,$AP$2:$AP$4,0),MATCH($F49,$AQ$1:$AU$1,0)))</f>
        <v>0</v>
      </c>
      <c r="U49" s="51">
        <f t="shared" ref="U49:U57" si="24">IF(OR(($F49=""),($R49="")),0,INDEX($AQ$5:$AU$8,MATCH($R49,$AP$5:$AP$8,0),MATCH($F49,$AQ$1:$AU$1,0)))</f>
        <v>0</v>
      </c>
      <c r="V49" s="50">
        <f t="shared" ref="V49:V57" si="25">IF(S49="TRUE",0.25,1)</f>
        <v>1</v>
      </c>
      <c r="W49" s="40">
        <f t="shared" ref="W49:W57" si="26">1*T49*U49*V49</f>
        <v>0</v>
      </c>
      <c r="X49" s="132"/>
      <c r="Y49" s="41" t="s">
        <v>31</v>
      </c>
      <c r="Z49" s="42" t="s">
        <v>25</v>
      </c>
      <c r="AA49" s="52" t="s">
        <v>31</v>
      </c>
      <c r="AB49" s="42" t="s">
        <v>25</v>
      </c>
      <c r="AC49" s="42" t="s">
        <v>25</v>
      </c>
      <c r="AD49" s="53" t="s">
        <v>6</v>
      </c>
      <c r="AE49" s="54" t="str" cm="1">
        <f t="array" ref="AE49">IF(AB49="YES","FAIL",_xlfn.SWITCH(AA49,"-","-","NO","PASS","YES","FAIL","N/A","FAIL"))</f>
        <v>FAIL</v>
      </c>
      <c r="AF49" s="55" t="str" cm="1">
        <f t="array" ref="AF49">IF(AB49="YES","FAIL",_xlfn.IFS($Y49="-","-",$Y49="NO","PASS",$Z49="YES","FAIL",$AC49="NO","PASS",$AC49="YES","FAIL"))</f>
        <v>PASS</v>
      </c>
      <c r="AG49" s="55" t="str" cm="1">
        <f t="array" ref="AG49">IF(AB49="YES","FAIL",_xlfn.IFS($Y49="-","-",$Y49="NO","PASS",$Z49="YES","FAIL",$AC49="NO","PASS",$AC49="YES","FAIL"))</f>
        <v>PASS</v>
      </c>
      <c r="AH49" s="55" t="str" cm="1">
        <f t="array" ref="AH49">_xlfn.IFS($Y49="-","-",$Y49="NO","PASS",$Z49="YES","FAIL",$AC49="NO","PASS",$AC49="YES","FAIL")</f>
        <v>PASS</v>
      </c>
      <c r="AI49" s="55" t="str" cm="1">
        <f t="array" ref="AI49">IF(AB49="YES","FAIL",_xlfn.SWITCH(Z49,"-","-","NO","PASS","YES","FAIL","N/A","PASS"))</f>
        <v>PASS</v>
      </c>
      <c r="AJ49" s="55" t="str">
        <f t="shared" si="19"/>
        <v>FAIL</v>
      </c>
      <c r="AK49" s="55" t="str" cm="1">
        <f t="array" ref="AK49">_xlfn.SWITCH(AD49,"-","-","NO","PASS","YES","FAIL","N/A","PASS")</f>
        <v>PASS</v>
      </c>
      <c r="AL49" s="55" t="str">
        <f t="shared" si="21"/>
        <v>PASS</v>
      </c>
      <c r="AM49" s="39"/>
      <c r="AN49" s="2"/>
    </row>
    <row r="50" spans="1:40" x14ac:dyDescent="0.35">
      <c r="A50" s="165"/>
      <c r="B50" s="153"/>
      <c r="C50" s="157"/>
      <c r="D50" s="43"/>
      <c r="E50" s="43" t="s">
        <v>152</v>
      </c>
      <c r="F50" s="105"/>
      <c r="G50" s="106"/>
      <c r="H50" s="120"/>
      <c r="I50" s="45" t="s">
        <v>6</v>
      </c>
      <c r="J50" s="46" t="s">
        <v>6</v>
      </c>
      <c r="K50" s="74"/>
      <c r="L50" s="74"/>
      <c r="M50" s="74"/>
      <c r="N50" s="40" t="str">
        <f t="shared" si="13"/>
        <v>Not fitted</v>
      </c>
      <c r="O50" s="155"/>
      <c r="P50" s="156"/>
      <c r="Q50" s="48"/>
      <c r="R50" s="49"/>
      <c r="S50" s="50" t="str">
        <f t="shared" si="22"/>
        <v>FALSE</v>
      </c>
      <c r="T50" s="51">
        <f t="shared" si="23"/>
        <v>0</v>
      </c>
      <c r="U50" s="51">
        <f t="shared" si="24"/>
        <v>0</v>
      </c>
      <c r="V50" s="50">
        <f t="shared" si="25"/>
        <v>1</v>
      </c>
      <c r="W50" s="40">
        <f t="shared" si="26"/>
        <v>0</v>
      </c>
      <c r="X50" s="132"/>
      <c r="Y50" s="41" t="s">
        <v>25</v>
      </c>
      <c r="Z50" s="42" t="s">
        <v>6</v>
      </c>
      <c r="AA50" s="52" t="s">
        <v>31</v>
      </c>
      <c r="AB50" s="42" t="s">
        <v>25</v>
      </c>
      <c r="AC50" s="42" t="s">
        <v>6</v>
      </c>
      <c r="AD50" s="53" t="s">
        <v>6</v>
      </c>
      <c r="AE50" s="54" t="str" cm="1">
        <f t="array" ref="AE50">IF(AB50="YES","FAIL",_xlfn.SWITCH(AA50,"-","-","NO","PASS","YES","FAIL","N/A","FAIL"))</f>
        <v>FAIL</v>
      </c>
      <c r="AF50" s="55" t="str" cm="1">
        <f t="array" ref="AF50">IF(AB50="YES","FAIL",_xlfn.IFS($Y50="-","-",$Y50="NO","PASS",$Z50="YES","FAIL",$AC50="NO","PASS",$AC50="YES","FAIL"))</f>
        <v>PASS</v>
      </c>
      <c r="AG50" s="55" t="str" cm="1">
        <f t="array" ref="AG50">IF(AB50="YES","FAIL",_xlfn.IFS($Y50="-","-",$Y50="NO","PASS",$Z50="YES","FAIL",$AC50="NO","PASS",$AC50="YES","FAIL"))</f>
        <v>PASS</v>
      </c>
      <c r="AH50" s="55" t="str" cm="1">
        <f t="array" ref="AH50">_xlfn.IFS($Y50="-","-",$Y50="NO","PASS",$Z50="YES","FAIL",$AC50="NO","PASS",$AC50="YES","FAIL")</f>
        <v>PASS</v>
      </c>
      <c r="AI50" s="55" t="str" cm="1">
        <f t="array" ref="AI50">IF(AB50="YES","FAIL",_xlfn.SWITCH(Z50,"-","-","NO","PASS","YES","FAIL","N/A","PASS"))</f>
        <v>PASS</v>
      </c>
      <c r="AJ50" s="55" t="str">
        <f t="shared" si="19"/>
        <v>FAIL</v>
      </c>
      <c r="AK50" s="55" t="str" cm="1">
        <f t="array" ref="AK50">_xlfn.SWITCH(AD50,"-","-","NO","PASS","YES","FAIL","N/A","PASS")</f>
        <v>PASS</v>
      </c>
      <c r="AL50" s="55" t="str">
        <f t="shared" si="21"/>
        <v>PASS</v>
      </c>
      <c r="AM50" s="39"/>
      <c r="AN50" s="2"/>
    </row>
    <row r="51" spans="1:40" x14ac:dyDescent="0.35">
      <c r="A51" s="165"/>
      <c r="B51" s="153"/>
      <c r="C51" s="157"/>
      <c r="D51" s="43"/>
      <c r="E51" s="44" t="s">
        <v>153</v>
      </c>
      <c r="F51" s="105"/>
      <c r="G51" s="106"/>
      <c r="H51" s="120"/>
      <c r="I51" s="45" t="s">
        <v>6</v>
      </c>
      <c r="J51" s="46" t="s">
        <v>6</v>
      </c>
      <c r="K51" s="74"/>
      <c r="L51" s="74"/>
      <c r="M51" s="74"/>
      <c r="N51" s="40" t="str">
        <f t="shared" si="13"/>
        <v>Not fitted</v>
      </c>
      <c r="O51" s="155"/>
      <c r="P51" s="156"/>
      <c r="Q51" s="48"/>
      <c r="R51" s="49"/>
      <c r="S51" s="50" t="str">
        <f t="shared" si="22"/>
        <v>FALSE</v>
      </c>
      <c r="T51" s="51">
        <f t="shared" si="23"/>
        <v>0</v>
      </c>
      <c r="U51" s="51">
        <f t="shared" si="24"/>
        <v>0</v>
      </c>
      <c r="V51" s="50">
        <f t="shared" si="25"/>
        <v>1</v>
      </c>
      <c r="W51" s="40">
        <f t="shared" si="26"/>
        <v>0</v>
      </c>
      <c r="X51" s="132"/>
      <c r="Y51" s="41" t="s">
        <v>25</v>
      </c>
      <c r="Z51" s="42" t="s">
        <v>6</v>
      </c>
      <c r="AA51" s="52" t="s">
        <v>31</v>
      </c>
      <c r="AB51" s="42" t="s">
        <v>25</v>
      </c>
      <c r="AC51" s="42" t="s">
        <v>6</v>
      </c>
      <c r="AD51" s="53" t="s">
        <v>6</v>
      </c>
      <c r="AE51" s="54" t="str" cm="1">
        <f t="array" ref="AE51">IF(AB51="YES","FAIL",_xlfn.SWITCH(AA51,"-","-","NO","PASS","YES","FAIL","N/A","FAIL"))</f>
        <v>FAIL</v>
      </c>
      <c r="AF51" s="55" t="str" cm="1">
        <f t="array" ref="AF51">IF(AB51="YES","FAIL",_xlfn.IFS($Y51="-","-",$Y51="NO","PASS",$Z51="YES","FAIL",$AC51="NO","PASS",$AC51="YES","FAIL"))</f>
        <v>PASS</v>
      </c>
      <c r="AG51" s="55" t="str" cm="1">
        <f t="array" ref="AG51">IF(AB51="YES","FAIL",_xlfn.IFS($Y51="-","-",$Y51="NO","PASS",$Z51="YES","FAIL",$AC51="NO","PASS",$AC51="YES","FAIL"))</f>
        <v>PASS</v>
      </c>
      <c r="AH51" s="55" t="str" cm="1">
        <f t="array" ref="AH51">_xlfn.IFS($Y51="-","-",$Y51="NO","PASS",$Z51="YES","FAIL",$AC51="NO","PASS",$AC51="YES","FAIL")</f>
        <v>PASS</v>
      </c>
      <c r="AI51" s="55" t="str" cm="1">
        <f t="array" ref="AI51">IF(AB51="YES","FAIL",_xlfn.SWITCH(Z51,"-","-","NO","PASS","YES","FAIL","N/A","PASS"))</f>
        <v>PASS</v>
      </c>
      <c r="AJ51" s="55" t="str">
        <f t="shared" si="19"/>
        <v>FAIL</v>
      </c>
      <c r="AK51" s="55" t="str" cm="1">
        <f t="array" ref="AK51">_xlfn.SWITCH(AD51,"-","-","NO","PASS","YES","FAIL","N/A","PASS")</f>
        <v>PASS</v>
      </c>
      <c r="AL51" s="55" t="str">
        <f t="shared" si="21"/>
        <v>PASS</v>
      </c>
      <c r="AM51" s="39"/>
      <c r="AN51" s="2"/>
    </row>
    <row r="52" spans="1:40" ht="15" thickBot="1" x14ac:dyDescent="0.4">
      <c r="A52" s="165"/>
      <c r="B52" s="144"/>
      <c r="C52" s="146"/>
      <c r="D52" s="78"/>
      <c r="E52" s="95" t="s">
        <v>154</v>
      </c>
      <c r="F52" s="109"/>
      <c r="G52" s="110"/>
      <c r="H52" s="127"/>
      <c r="I52" s="96" t="s">
        <v>6</v>
      </c>
      <c r="J52" s="81" t="s">
        <v>6</v>
      </c>
      <c r="K52" s="82"/>
      <c r="L52" s="82"/>
      <c r="M52" s="82"/>
      <c r="N52" s="83" t="str">
        <f t="shared" si="13"/>
        <v>Not fitted</v>
      </c>
      <c r="O52" s="150"/>
      <c r="P52" s="152"/>
      <c r="Q52" s="84"/>
      <c r="R52" s="85"/>
      <c r="S52" s="86" t="str">
        <f t="shared" si="22"/>
        <v>FALSE</v>
      </c>
      <c r="T52" s="87">
        <f t="shared" si="23"/>
        <v>0</v>
      </c>
      <c r="U52" s="87">
        <f t="shared" si="24"/>
        <v>0</v>
      </c>
      <c r="V52" s="86">
        <f t="shared" si="25"/>
        <v>1</v>
      </c>
      <c r="W52" s="83">
        <f t="shared" si="26"/>
        <v>0</v>
      </c>
      <c r="X52" s="133"/>
      <c r="Y52" s="76" t="s">
        <v>25</v>
      </c>
      <c r="Z52" s="77" t="s">
        <v>6</v>
      </c>
      <c r="AA52" s="89" t="s">
        <v>31</v>
      </c>
      <c r="AB52" s="77" t="s">
        <v>25</v>
      </c>
      <c r="AC52" s="77" t="s">
        <v>6</v>
      </c>
      <c r="AD52" s="90" t="s">
        <v>6</v>
      </c>
      <c r="AE52" s="91" t="str" cm="1">
        <f t="array" ref="AE52">IF(AB52="YES","FAIL",_xlfn.SWITCH(AA52,"-","-","NO","PASS","YES","FAIL","N/A","FAIL"))</f>
        <v>FAIL</v>
      </c>
      <c r="AF52" s="92" t="str" cm="1">
        <f t="array" ref="AF52">IF(AB52="YES","FAIL",_xlfn.IFS($Y52="-","-",$Y52="NO","PASS",$Z52="YES","FAIL",$AC52="NO","PASS",$AC52="YES","FAIL"))</f>
        <v>PASS</v>
      </c>
      <c r="AG52" s="92" t="str" cm="1">
        <f t="array" ref="AG52">IF(AB52="YES","FAIL",_xlfn.IFS($Y52="-","-",$Y52="NO","PASS",$Z52="YES","FAIL",$AC52="NO","PASS",$AC52="YES","FAIL"))</f>
        <v>PASS</v>
      </c>
      <c r="AH52" s="92" t="str" cm="1">
        <f t="array" ref="AH52">_xlfn.IFS($Y52="-","-",$Y52="NO","PASS",$Z52="YES","FAIL",$AC52="NO","PASS",$AC52="YES","FAIL")</f>
        <v>PASS</v>
      </c>
      <c r="AI52" s="92" t="str" cm="1">
        <f t="array" ref="AI52">IF(AB52="YES","FAIL",_xlfn.SWITCH(Z52,"-","-","NO","PASS","YES","FAIL","N/A","PASS"))</f>
        <v>PASS</v>
      </c>
      <c r="AJ52" s="92" t="str">
        <f t="shared" si="19"/>
        <v>FAIL</v>
      </c>
      <c r="AK52" s="92" t="str" cm="1">
        <f t="array" ref="AK52">_xlfn.SWITCH(AD52,"-","-","NO","PASS","YES","FAIL","N/A","PASS")</f>
        <v>PASS</v>
      </c>
      <c r="AL52" s="92" t="str">
        <f t="shared" si="21"/>
        <v>PASS</v>
      </c>
      <c r="AM52" s="39"/>
      <c r="AN52" s="2"/>
    </row>
    <row r="53" spans="1:40" x14ac:dyDescent="0.35">
      <c r="A53" s="165"/>
      <c r="B53" s="143" t="s">
        <v>155</v>
      </c>
      <c r="C53" s="145" t="s">
        <v>155</v>
      </c>
      <c r="D53" s="23"/>
      <c r="E53" s="24" t="s">
        <v>156</v>
      </c>
      <c r="F53" s="103"/>
      <c r="G53" s="104"/>
      <c r="H53" s="123"/>
      <c r="I53" s="147" t="s">
        <v>102</v>
      </c>
      <c r="J53" s="26" t="s">
        <v>6</v>
      </c>
      <c r="K53" s="71"/>
      <c r="L53" s="71"/>
      <c r="M53" s="71"/>
      <c r="N53" s="28" t="str">
        <f t="shared" si="13"/>
        <v>Not fitted</v>
      </c>
      <c r="O53" s="149">
        <v>0.25</v>
      </c>
      <c r="P53" s="151">
        <f>IF(OR(N53="FAIL",N54="FAIL",G53="FAIL",G54="FAIL"),0,O53)</f>
        <v>0.25</v>
      </c>
      <c r="Q53" s="29"/>
      <c r="R53" s="30"/>
      <c r="S53" s="31" t="str">
        <f t="shared" si="22"/>
        <v>FALSE</v>
      </c>
      <c r="T53" s="32">
        <f t="shared" si="23"/>
        <v>0</v>
      </c>
      <c r="U53" s="32">
        <f t="shared" si="24"/>
        <v>0</v>
      </c>
      <c r="V53" s="31">
        <f t="shared" si="25"/>
        <v>1</v>
      </c>
      <c r="W53" s="28">
        <f t="shared" si="26"/>
        <v>0</v>
      </c>
      <c r="X53" s="131">
        <f>IF(MIN(W53:W54)&gt;0,O53,0)</f>
        <v>0</v>
      </c>
      <c r="Y53" s="21" t="s">
        <v>31</v>
      </c>
      <c r="Z53" s="22" t="s">
        <v>25</v>
      </c>
      <c r="AA53" s="72" t="s">
        <v>6</v>
      </c>
      <c r="AB53" s="22" t="s">
        <v>6</v>
      </c>
      <c r="AC53" s="22" t="s">
        <v>31</v>
      </c>
      <c r="AD53" s="99" t="s">
        <v>6</v>
      </c>
      <c r="AE53" s="37" t="str" cm="1">
        <f t="array" ref="AE53">IF(AB53="YES","FAIL",_xlfn.SWITCH(AA53,"-","-","NO","PASS","YES","FAIL","N/A","FAIL"))</f>
        <v>FAIL</v>
      </c>
      <c r="AF53" s="38" t="str" cm="1">
        <f t="array" ref="AF53">IF(AB53="YES","FAIL",_xlfn.IFS($Y53="-","-",$Y53="NO","PASS",$Z53="YES","FAIL",$AC53="NO","PASS",$AC53="YES","FAIL"))</f>
        <v>FAIL</v>
      </c>
      <c r="AG53" s="38" t="str" cm="1">
        <f t="array" ref="AG53">IF(AB53="YES","FAIL",_xlfn.IFS($Y53="-","-",$Y53="NO","PASS",$Z53="YES","FAIL",$AC53="NO","PASS",$AC53="YES","FAIL"))</f>
        <v>FAIL</v>
      </c>
      <c r="AH53" s="38" t="str" cm="1">
        <f t="array" ref="AH53">_xlfn.IFS($Y53="-","-",$Y53="NO","PASS",$Z53="YES","FAIL",$AC53="NO","PASS",$AC53="YES","FAIL")</f>
        <v>FAIL</v>
      </c>
      <c r="AI53" s="38" t="str" cm="1">
        <f t="array" ref="AI53">IF(AB53="YES","FAIL",_xlfn.SWITCH(Z53,"-","-","NO","PASS","YES","FAIL","N/A","PASS"))</f>
        <v>PASS</v>
      </c>
      <c r="AJ53" s="38" t="str">
        <f t="shared" si="19"/>
        <v>FAIL</v>
      </c>
      <c r="AK53" s="38" t="str" cm="1">
        <f t="array" ref="AK53">_xlfn.SWITCH(AD53,"-","-","NO","PASS","YES","FAIL","N/A","PASS")</f>
        <v>PASS</v>
      </c>
      <c r="AL53" s="38" t="str">
        <f t="shared" si="21"/>
        <v>PASS</v>
      </c>
      <c r="AM53" s="39"/>
      <c r="AN53" s="2"/>
    </row>
    <row r="54" spans="1:40" ht="52.5" thickBot="1" x14ac:dyDescent="0.4">
      <c r="A54" s="165"/>
      <c r="B54" s="144"/>
      <c r="C54" s="146"/>
      <c r="D54" s="78" t="s">
        <v>147</v>
      </c>
      <c r="E54" s="95" t="s">
        <v>157</v>
      </c>
      <c r="F54" s="109"/>
      <c r="G54" s="110"/>
      <c r="H54" s="122"/>
      <c r="I54" s="148"/>
      <c r="J54" s="81" t="s">
        <v>6</v>
      </c>
      <c r="K54" s="82"/>
      <c r="L54" s="82"/>
      <c r="M54" s="82"/>
      <c r="N54" s="83" t="str">
        <f t="shared" si="13"/>
        <v>Not fitted</v>
      </c>
      <c r="O54" s="150"/>
      <c r="P54" s="152"/>
      <c r="Q54" s="84"/>
      <c r="R54" s="85"/>
      <c r="S54" s="86" t="str">
        <f t="shared" si="22"/>
        <v>FALSE</v>
      </c>
      <c r="T54" s="87">
        <f t="shared" si="23"/>
        <v>0</v>
      </c>
      <c r="U54" s="87">
        <f t="shared" si="24"/>
        <v>0</v>
      </c>
      <c r="V54" s="86">
        <f t="shared" si="25"/>
        <v>1</v>
      </c>
      <c r="W54" s="83">
        <f t="shared" si="26"/>
        <v>0</v>
      </c>
      <c r="X54" s="133"/>
      <c r="Y54" s="76" t="s">
        <v>31</v>
      </c>
      <c r="Z54" s="77" t="s">
        <v>25</v>
      </c>
      <c r="AA54" s="89" t="s">
        <v>6</v>
      </c>
      <c r="AB54" s="77" t="s">
        <v>6</v>
      </c>
      <c r="AC54" s="77" t="s">
        <v>31</v>
      </c>
      <c r="AD54" s="100" t="s">
        <v>6</v>
      </c>
      <c r="AE54" s="91" t="str" cm="1">
        <f t="array" ref="AE54">IF(AB54="YES","FAIL",_xlfn.SWITCH(AA54,"-","-","NO","PASS","YES","FAIL","N/A","FAIL"))</f>
        <v>FAIL</v>
      </c>
      <c r="AF54" s="92" t="str" cm="1">
        <f t="array" ref="AF54">IF(AB54="YES","FAIL",_xlfn.IFS($Y54="-","-",$Y54="NO","PASS",$Z54="YES","FAIL",$AC54="NO","PASS",$AC54="YES","FAIL"))</f>
        <v>FAIL</v>
      </c>
      <c r="AG54" s="92" t="str" cm="1">
        <f t="array" ref="AG54">IF(AB54="YES","FAIL",_xlfn.IFS($Y54="-","-",$Y54="NO","PASS",$Z54="YES","FAIL",$AC54="NO","PASS",$AC54="YES","FAIL"))</f>
        <v>FAIL</v>
      </c>
      <c r="AH54" s="92" t="str" cm="1">
        <f t="array" ref="AH54">_xlfn.IFS($Y54="-","-",$Y54="NO","PASS",$Z54="YES","FAIL",$AC54="NO","PASS",$AC54="YES","FAIL")</f>
        <v>FAIL</v>
      </c>
      <c r="AI54" s="92" t="str" cm="1">
        <f t="array" ref="AI54">IF(AB54="YES","FAIL",_xlfn.SWITCH(Z54,"-","-","NO","PASS","YES","FAIL","N/A","PASS"))</f>
        <v>PASS</v>
      </c>
      <c r="AJ54" s="92" t="str">
        <f t="shared" si="19"/>
        <v>FAIL</v>
      </c>
      <c r="AK54" s="92" t="str" cm="1">
        <f t="array" ref="AK54">_xlfn.SWITCH(AD54,"-","-","NO","PASS","YES","FAIL","N/A","PASS")</f>
        <v>PASS</v>
      </c>
      <c r="AL54" s="92" t="str">
        <f t="shared" si="21"/>
        <v>PASS</v>
      </c>
      <c r="AM54" s="39"/>
      <c r="AN54" s="2"/>
    </row>
    <row r="55" spans="1:40" x14ac:dyDescent="0.35">
      <c r="A55" s="165"/>
      <c r="B55" s="143" t="s">
        <v>158</v>
      </c>
      <c r="C55" s="22" t="s">
        <v>159</v>
      </c>
      <c r="D55" s="23"/>
      <c r="E55" s="24" t="s">
        <v>160</v>
      </c>
      <c r="F55" s="103"/>
      <c r="G55" s="104"/>
      <c r="H55" s="123"/>
      <c r="I55" s="147" t="s">
        <v>102</v>
      </c>
      <c r="J55" s="26" t="s">
        <v>6</v>
      </c>
      <c r="K55" s="27"/>
      <c r="L55" s="27"/>
      <c r="M55" s="27"/>
      <c r="N55" s="28" t="str">
        <f t="shared" si="13"/>
        <v>Not fitted</v>
      </c>
      <c r="O55" s="149">
        <f>1/4</f>
        <v>0.25</v>
      </c>
      <c r="P55" s="151">
        <f>IF(OR(N55="FAIL",N56="FAIL",N57="FAIL",G55="FAIL",G56="FAIL",G57="FAIL"),0,O55)</f>
        <v>0.25</v>
      </c>
      <c r="Q55" s="29"/>
      <c r="R55" s="30"/>
      <c r="S55" s="31" t="str">
        <f t="shared" si="22"/>
        <v>FALSE</v>
      </c>
      <c r="T55" s="32">
        <f t="shared" si="23"/>
        <v>0</v>
      </c>
      <c r="U55" s="32">
        <f t="shared" si="24"/>
        <v>0</v>
      </c>
      <c r="V55" s="31">
        <f t="shared" si="25"/>
        <v>1</v>
      </c>
      <c r="W55" s="28">
        <f t="shared" si="26"/>
        <v>0</v>
      </c>
      <c r="X55" s="131">
        <f>IF(MIN(W55:W57)&gt;0,O55,0)</f>
        <v>0</v>
      </c>
      <c r="Y55" s="21" t="s">
        <v>31</v>
      </c>
      <c r="Z55" s="22" t="s">
        <v>25</v>
      </c>
      <c r="AA55" s="72" t="s">
        <v>6</v>
      </c>
      <c r="AB55" s="22" t="s">
        <v>6</v>
      </c>
      <c r="AC55" s="22" t="s">
        <v>31</v>
      </c>
      <c r="AD55" s="73" t="s">
        <v>6</v>
      </c>
      <c r="AE55" s="37" t="str" cm="1">
        <f t="array" ref="AE55">IF(AB55="YES","FAIL",_xlfn.SWITCH(AA55,"-","-","NO","PASS","YES","FAIL","N/A","FAIL"))</f>
        <v>FAIL</v>
      </c>
      <c r="AF55" s="38" t="str" cm="1">
        <f t="array" ref="AF55">IF(AB55="YES","FAIL",_xlfn.IFS($Y55="-","-",$Y55="NO","PASS",$Z55="YES","FAIL",$AC55="NO","PASS",$AC55="YES","FAIL"))</f>
        <v>FAIL</v>
      </c>
      <c r="AG55" s="38" t="str" cm="1">
        <f t="array" ref="AG55">IF(AB55="YES","FAIL",_xlfn.IFS($Y55="-","-",$Y55="NO","PASS",$Z55="YES","FAIL",$AC55="NO","PASS",$AC55="YES","FAIL"))</f>
        <v>FAIL</v>
      </c>
      <c r="AH55" s="38" t="str" cm="1">
        <f t="array" ref="AH55">_xlfn.IFS($Y55="-","-",$Y55="NO","PASS",$Z55="YES","FAIL",$AC55="NO","PASS",$AC55="YES","FAIL")</f>
        <v>FAIL</v>
      </c>
      <c r="AI55" s="38" t="str" cm="1">
        <f t="array" ref="AI55">IF(AB55="YES","FAIL",_xlfn.SWITCH(Z55,"-","-","NO","PASS","YES","FAIL","N/A","PASS"))</f>
        <v>PASS</v>
      </c>
      <c r="AJ55" s="38" t="str">
        <f t="shared" si="19"/>
        <v>FAIL</v>
      </c>
      <c r="AK55" s="38" t="str" cm="1">
        <f t="array" ref="AK55">_xlfn.SWITCH(AD55,"-","-","NO","PASS","YES","FAIL","N/A","PASS")</f>
        <v>PASS</v>
      </c>
      <c r="AL55" s="38" t="str">
        <f t="shared" si="21"/>
        <v>PASS</v>
      </c>
      <c r="AM55" s="39"/>
      <c r="AN55" s="2"/>
    </row>
    <row r="56" spans="1:40" x14ac:dyDescent="0.35">
      <c r="A56" s="165"/>
      <c r="B56" s="153"/>
      <c r="C56" s="42" t="s">
        <v>161</v>
      </c>
      <c r="D56" s="43"/>
      <c r="E56" s="44" t="s">
        <v>162</v>
      </c>
      <c r="F56" s="105"/>
      <c r="G56" s="106" t="str">
        <f t="shared" ref="G56:G57" si="27">IF(F56="N/A","N/A"," ")</f>
        <v xml:space="preserve"> </v>
      </c>
      <c r="H56" s="124"/>
      <c r="I56" s="154"/>
      <c r="J56" s="46" t="s">
        <v>6</v>
      </c>
      <c r="K56" s="47"/>
      <c r="L56" s="47"/>
      <c r="M56" s="47"/>
      <c r="N56" s="40" t="str">
        <f t="shared" si="13"/>
        <v>Not fitted</v>
      </c>
      <c r="O56" s="155"/>
      <c r="P56" s="156"/>
      <c r="Q56" s="48"/>
      <c r="R56" s="49"/>
      <c r="S56" s="50" t="str">
        <f t="shared" si="22"/>
        <v>FALSE</v>
      </c>
      <c r="T56" s="51">
        <f t="shared" si="23"/>
        <v>0</v>
      </c>
      <c r="U56" s="51">
        <f t="shared" si="24"/>
        <v>0</v>
      </c>
      <c r="V56" s="50">
        <f t="shared" si="25"/>
        <v>1</v>
      </c>
      <c r="W56" s="40">
        <f t="shared" si="26"/>
        <v>0</v>
      </c>
      <c r="X56" s="132"/>
      <c r="Y56" s="41" t="s">
        <v>31</v>
      </c>
      <c r="Z56" s="42" t="s">
        <v>25</v>
      </c>
      <c r="AA56" s="52" t="s">
        <v>6</v>
      </c>
      <c r="AB56" s="101" t="s">
        <v>6</v>
      </c>
      <c r="AC56" s="42" t="s">
        <v>31</v>
      </c>
      <c r="AD56" s="53" t="s">
        <v>6</v>
      </c>
      <c r="AE56" s="54" t="str" cm="1">
        <f t="array" ref="AE56">IF(AB56="YES","FAIL",_xlfn.SWITCH(AA56,"-","-","NO","PASS","YES","FAIL","N/A","FAIL"))</f>
        <v>FAIL</v>
      </c>
      <c r="AF56" s="55" t="str" cm="1">
        <f t="array" ref="AF56">IF(AB56="YES","FAIL",_xlfn.IFS($Y56="-","-",$Y56="NO","PASS",$Z56="YES","FAIL",$AC56="NO","PASS",$AC56="YES","FAIL"))</f>
        <v>FAIL</v>
      </c>
      <c r="AG56" s="55" t="str" cm="1">
        <f t="array" ref="AG56">IF(AB56="YES","FAIL",_xlfn.IFS($Y56="-","-",$Y56="NO","PASS",$Z56="YES","FAIL",$AC56="NO","PASS",$AC56="YES","FAIL"))</f>
        <v>FAIL</v>
      </c>
      <c r="AH56" s="55" t="str" cm="1">
        <f t="array" ref="AH56">_xlfn.IFS($Y56="-","-",$Y56="NO","PASS",$Z56="YES","FAIL",$AC56="NO","PASS",$AC56="YES","FAIL")</f>
        <v>FAIL</v>
      </c>
      <c r="AI56" s="55" t="str" cm="1">
        <f t="array" ref="AI56">IF(AB56="YES","FAIL",_xlfn.SWITCH(Z56,"-","-","NO","PASS","YES","FAIL","N/A","PASS"))</f>
        <v>PASS</v>
      </c>
      <c r="AJ56" s="55" t="str">
        <f t="shared" si="19"/>
        <v>FAIL</v>
      </c>
      <c r="AK56" s="55" t="str" cm="1">
        <f t="array" ref="AK56">_xlfn.SWITCH(AD56,"-","-","NO","PASS","YES","FAIL","N/A","PASS")</f>
        <v>PASS</v>
      </c>
      <c r="AL56" s="55" t="str">
        <f t="shared" si="21"/>
        <v>PASS</v>
      </c>
      <c r="AM56" s="39"/>
      <c r="AN56" s="2"/>
    </row>
    <row r="57" spans="1:40" ht="15" thickBot="1" x14ac:dyDescent="0.4">
      <c r="A57" s="166"/>
      <c r="B57" s="144"/>
      <c r="C57" s="77" t="s">
        <v>163</v>
      </c>
      <c r="D57" s="78"/>
      <c r="E57" s="95" t="s">
        <v>164</v>
      </c>
      <c r="F57" s="109"/>
      <c r="G57" s="110" t="str">
        <f t="shared" si="27"/>
        <v xml:space="preserve"> </v>
      </c>
      <c r="H57" s="122"/>
      <c r="I57" s="148"/>
      <c r="J57" s="81" t="s">
        <v>6</v>
      </c>
      <c r="K57" s="82"/>
      <c r="L57" s="82"/>
      <c r="M57" s="82"/>
      <c r="N57" s="83" t="str">
        <f t="shared" si="13"/>
        <v>Not fitted</v>
      </c>
      <c r="O57" s="150"/>
      <c r="P57" s="152"/>
      <c r="Q57" s="84"/>
      <c r="R57" s="85"/>
      <c r="S57" s="86" t="str">
        <f t="shared" si="22"/>
        <v>FALSE</v>
      </c>
      <c r="T57" s="87">
        <f t="shared" si="23"/>
        <v>0</v>
      </c>
      <c r="U57" s="87">
        <f t="shared" si="24"/>
        <v>0</v>
      </c>
      <c r="V57" s="86">
        <f t="shared" si="25"/>
        <v>1</v>
      </c>
      <c r="W57" s="83">
        <f t="shared" si="26"/>
        <v>0</v>
      </c>
      <c r="X57" s="133"/>
      <c r="Y57" s="76" t="s">
        <v>31</v>
      </c>
      <c r="Z57" s="77" t="s">
        <v>25</v>
      </c>
      <c r="AA57" s="89" t="s">
        <v>6</v>
      </c>
      <c r="AB57" s="77" t="s">
        <v>6</v>
      </c>
      <c r="AC57" s="77" t="s">
        <v>31</v>
      </c>
      <c r="AD57" s="90" t="s">
        <v>6</v>
      </c>
      <c r="AE57" s="91" t="str" cm="1">
        <f t="array" ref="AE57">IF(AB57="YES","FAIL",_xlfn.SWITCH(AA57,"-","-","NO","PASS","YES","FAIL","N/A","FAIL"))</f>
        <v>FAIL</v>
      </c>
      <c r="AF57" s="92" t="str" cm="1">
        <f t="array" ref="AF57">IF(AB57="YES","FAIL",_xlfn.IFS($Y57="-","-",$Y57="NO","PASS",$Z57="YES","FAIL",$AC57="NO","PASS",$AC57="YES","FAIL"))</f>
        <v>FAIL</v>
      </c>
      <c r="AG57" s="92" t="str" cm="1">
        <f t="array" ref="AG57">IF(AB57="YES","FAIL",_xlfn.IFS($Y57="-","-",$Y57="NO","PASS",$Z57="YES","FAIL",$AC57="NO","PASS",$AC57="YES","FAIL"))</f>
        <v>FAIL</v>
      </c>
      <c r="AH57" s="92" t="str" cm="1">
        <f t="array" ref="AH57">_xlfn.IFS($Y57="-","-",$Y57="NO","PASS",$Z57="YES","FAIL",$AC57="NO","PASS",$AC57="YES","FAIL")</f>
        <v>FAIL</v>
      </c>
      <c r="AI57" s="92" t="str" cm="1">
        <f t="array" ref="AI57">IF(AB57="YES","FAIL",_xlfn.SWITCH(Z57,"-","-","NO","PASS","YES","FAIL","N/A","PASS"))</f>
        <v>PASS</v>
      </c>
      <c r="AJ57" s="92" t="str">
        <f t="shared" si="19"/>
        <v>FAIL</v>
      </c>
      <c r="AK57" s="92" t="str" cm="1">
        <f t="array" ref="AK57">_xlfn.SWITCH(AD57,"-","-","NO","PASS","YES","FAIL","N/A","PASS")</f>
        <v>PASS</v>
      </c>
      <c r="AL57" s="92" t="str">
        <f t="shared" si="21"/>
        <v>PASS</v>
      </c>
      <c r="AM57" s="39"/>
      <c r="AN57" s="2"/>
    </row>
    <row r="58" spans="1:40" ht="28.5" customHeight="1" x14ac:dyDescent="0.35">
      <c r="N58" s="134" t="s">
        <v>165</v>
      </c>
      <c r="O58" s="135"/>
      <c r="P58" s="140">
        <f>SUM(P11:P57)</f>
        <v>5</v>
      </c>
      <c r="AN58" s="2"/>
    </row>
    <row r="59" spans="1:40" x14ac:dyDescent="0.35">
      <c r="N59" s="136"/>
      <c r="O59" s="137"/>
      <c r="P59" s="141"/>
      <c r="W59" s="11" t="s">
        <v>166</v>
      </c>
      <c r="X59" s="102">
        <f>SUM(X11:X57)</f>
        <v>0</v>
      </c>
      <c r="AN59" s="2"/>
    </row>
    <row r="60" spans="1:40" ht="15" thickBot="1" x14ac:dyDescent="0.4">
      <c r="N60" s="138"/>
      <c r="O60" s="139"/>
      <c r="P60" s="142"/>
      <c r="AN60" s="2"/>
    </row>
    <row r="61" spans="1:40" x14ac:dyDescent="0.35">
      <c r="X61" s="11"/>
      <c r="AN61" s="2"/>
    </row>
    <row r="62" spans="1:40" x14ac:dyDescent="0.35">
      <c r="AN62" s="2"/>
    </row>
    <row r="63" spans="1:40" x14ac:dyDescent="0.35">
      <c r="AN63" s="2"/>
    </row>
    <row r="64" spans="1:40" x14ac:dyDescent="0.35">
      <c r="AN64" s="2"/>
    </row>
  </sheetData>
  <sheetProtection algorithmName="SHA-512" hashValue="iWujrewjJMow/sLHOsXOKbhXGv/7EuxZbkSTae6to0I97pYrMv2nhHKsvmZun6JKMdF9qQXKYwagumWWCywDjw==" saltValue="Y5CQpfglmMPW3VB2r1lgwQ==" spinCount="100000" sheet="1" objects="1" scenarios="1" autoFilter="0"/>
  <autoFilter ref="A10:AL57" xr:uid="{CC55E16B-CF57-4A52-88F7-BC649FD29691}"/>
  <mergeCells count="73">
    <mergeCell ref="Y9:AL9"/>
    <mergeCell ref="A9:E9"/>
    <mergeCell ref="F9:H9"/>
    <mergeCell ref="I9:J9"/>
    <mergeCell ref="N9:P9"/>
    <mergeCell ref="Q9:W9"/>
    <mergeCell ref="A11:A32"/>
    <mergeCell ref="B11:B15"/>
    <mergeCell ref="O11:O15"/>
    <mergeCell ref="P11:P15"/>
    <mergeCell ref="X11:X15"/>
    <mergeCell ref="B16:B23"/>
    <mergeCell ref="C16:C18"/>
    <mergeCell ref="O16:O23"/>
    <mergeCell ref="P16:P23"/>
    <mergeCell ref="X16:X23"/>
    <mergeCell ref="O29:O32"/>
    <mergeCell ref="P29:P32"/>
    <mergeCell ref="C19:C20"/>
    <mergeCell ref="C21:C22"/>
    <mergeCell ref="B24:B28"/>
    <mergeCell ref="O24:O28"/>
    <mergeCell ref="X39:X40"/>
    <mergeCell ref="I40:I41"/>
    <mergeCell ref="X29:X32"/>
    <mergeCell ref="J31:J32"/>
    <mergeCell ref="X33:X38"/>
    <mergeCell ref="B29:B32"/>
    <mergeCell ref="C29:C32"/>
    <mergeCell ref="I29:I30"/>
    <mergeCell ref="J29:J30"/>
    <mergeCell ref="X24:X28"/>
    <mergeCell ref="I27:I28"/>
    <mergeCell ref="J27:J28"/>
    <mergeCell ref="P24:P28"/>
    <mergeCell ref="A33:A57"/>
    <mergeCell ref="B33:B38"/>
    <mergeCell ref="C33:C38"/>
    <mergeCell ref="O33:O38"/>
    <mergeCell ref="P33:P38"/>
    <mergeCell ref="I34:I35"/>
    <mergeCell ref="I36:I38"/>
    <mergeCell ref="J37:J38"/>
    <mergeCell ref="B39:B41"/>
    <mergeCell ref="C39:C41"/>
    <mergeCell ref="O39:O41"/>
    <mergeCell ref="P39:P41"/>
    <mergeCell ref="X42:X45"/>
    <mergeCell ref="B46:B52"/>
    <mergeCell ref="C46:C52"/>
    <mergeCell ref="I46:I48"/>
    <mergeCell ref="O46:O52"/>
    <mergeCell ref="P46:P52"/>
    <mergeCell ref="X46:X52"/>
    <mergeCell ref="B42:B45"/>
    <mergeCell ref="C42:C45"/>
    <mergeCell ref="I42:I44"/>
    <mergeCell ref="J42:J44"/>
    <mergeCell ref="O42:O45"/>
    <mergeCell ref="P42:P45"/>
    <mergeCell ref="X55:X57"/>
    <mergeCell ref="N58:O60"/>
    <mergeCell ref="P58:P60"/>
    <mergeCell ref="B53:B54"/>
    <mergeCell ref="C53:C54"/>
    <mergeCell ref="I53:I54"/>
    <mergeCell ref="O53:O54"/>
    <mergeCell ref="P53:P54"/>
    <mergeCell ref="B55:B57"/>
    <mergeCell ref="I55:I57"/>
    <mergeCell ref="O55:O57"/>
    <mergeCell ref="P55:P57"/>
    <mergeCell ref="X53:X54"/>
  </mergeCells>
  <conditionalFormatting sqref="Q33:Q34">
    <cfRule type="expression" dxfId="0" priority="1">
      <formula>"O(E11=$BA$1;E11=$BC$1;E11=$BE$1)"</formula>
    </cfRule>
  </conditionalFormatting>
  <dataValidations count="8">
    <dataValidation type="list" allowBlank="1" showInputMessage="1" showErrorMessage="1" sqref="G11:G57" xr:uid="{83321DB7-E87B-4755-BD94-3D1675D058D4}">
      <formula1>$AP$2:$AP$4</formula1>
    </dataValidation>
    <dataValidation type="list" allowBlank="1" showInputMessage="1" showErrorMessage="1" sqref="F11:F57" xr:uid="{99AC5E37-4A81-4B86-9BAB-327202B3178E}">
      <formula1>$BB$1:$BG$1</formula1>
    </dataValidation>
    <dataValidation type="list" allowBlank="1" showInputMessage="1" showErrorMessage="1" sqref="R11:R57" xr:uid="{A0E7E73B-FF6C-4E65-9566-7A7CCC9D5DA2}">
      <formula1>IF(OR(F11=$AQ$1,F11=$AS$1,F11=$AT$1,F11=$AU$1),$AP$8,$AP$5:$AP$7)</formula1>
    </dataValidation>
    <dataValidation type="list" allowBlank="1" showInputMessage="1" showErrorMessage="1" sqref="Q11:Q57" xr:uid="{92AFB41B-BA40-404E-B824-A0AFA843EA66}">
      <formula1>IF(OR(F11=$AQ$1,F11=$AS$1,F11=$AU$1),$AP$4,$AP$2:$AP$3)</formula1>
    </dataValidation>
    <dataValidation type="list" allowBlank="1" showInputMessage="1" showErrorMessage="1" sqref="AC34:AC35 Z34:AA35" xr:uid="{B8DE9044-7870-4D89-899E-115FF6AE9A0D}">
      <formula1>$AT$4:$AT$9</formula1>
    </dataValidation>
    <dataValidation type="list" allowBlank="1" showInputMessage="1" showErrorMessage="1" sqref="AB34:AB35 Y34:Y35" xr:uid="{0321433B-949D-4ECC-82EE-73C285BD1428}">
      <formula1>$AT$4:$AT$8</formula1>
    </dataValidation>
    <dataValidation type="list" allowBlank="1" showInputMessage="1" showErrorMessage="1" sqref="AB18 Y17:Y33 AB22 AB39:AB52 AB36:AB37 Y11:Y15 AB33 AB27:AB30 Y36:Y57" xr:uid="{B8EF499C-4BD6-4603-9631-1A0E0E63AE01}">
      <formula1>$AY$4:$AY$8</formula1>
    </dataValidation>
    <dataValidation type="list" allowBlank="1" showInputMessage="1" showErrorMessage="1" sqref="Z22:AA33 AB23:AB26 AC13:AD29 AC30:AC33 AB19:AB21 Z17:Z21 AA16:AA21 AB13:AB17 Z11:AD12 Z13:AA15 Y16:Z16 AB31:AB32 AB38 AB53:AB57 AC36:AC57 Z36:AA57 AD30:AD57" xr:uid="{5BF0E6F1-C055-4C59-85D1-2A0AC0DDF58C}">
      <formula1>$AY$4:$AY$9</formula1>
    </dataValidation>
  </dataValidations>
  <hyperlinks>
    <hyperlink ref="Y8" r:id="rId1" display="https://www.udv.de/resource/blob/137108/de1eaecaecae147ff1574f42f8364999/125-e-distraction-due-to-vehicle-operation-data.pdf" xr:uid="{9E8DA7D5-B223-42FF-922A-29C67CE6671A}"/>
  </hyperlinks>
  <pageMargins left="0.25" right="0.25" top="0.75" bottom="0.75" header="0.3" footer="0.3"/>
  <pageSetup paperSize="8" scale="57" fitToWidth="0" orientation="landscape" r:id="rId2"/>
  <headerFooter>
    <oddHeader>&amp;L&amp;"Arial"&amp;8&amp;K000000 INTERNAL&amp;1#_x000D_</oddHeader>
  </headerFooter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ABE6F-6478-40F7-99B0-41A1769A3015}">
  <sheetPr codeName="Sheet18"/>
  <dimension ref="A1:B3"/>
  <sheetViews>
    <sheetView workbookViewId="0">
      <selection activeCell="AC28" sqref="AC28"/>
    </sheetView>
  </sheetViews>
  <sheetFormatPr defaultRowHeight="14.5" x14ac:dyDescent="0.35"/>
  <sheetData>
    <row r="1" spans="1:2" ht="15" thickBot="1" x14ac:dyDescent="0.4">
      <c r="A1" s="1" t="s">
        <v>167</v>
      </c>
      <c r="B1" s="129" t="s">
        <v>172</v>
      </c>
    </row>
    <row r="2" spans="1:2" x14ac:dyDescent="0.35">
      <c r="A2" s="1" t="s">
        <v>168</v>
      </c>
      <c r="B2" s="130">
        <v>45839</v>
      </c>
    </row>
    <row r="3" spans="1:2" x14ac:dyDescent="0.35">
      <c r="B3" s="128"/>
    </row>
  </sheetData>
  <sheetProtection algorithmName="SHA-512" hashValue="qQSoEe7VazoWjNCKVtxCqxohyUYsMkrFqfm2nKHae4syRiIPGYhy2vTnhgm+Hx/08VTHVoymvup2Ux8ccX+e5A==" saltValue="xb1ECZa6zG0lrmL+vSF0wA==" spinCount="100000" sheet="1" objects="1" scenarios="1" autoFilter="0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4800F4DDC58A4E8706D91C40C49C8B" ma:contentTypeVersion="3" ma:contentTypeDescription="Create a new document." ma:contentTypeScope="" ma:versionID="fb428abfe5e8fde9b9688ce5927b96c2">
  <xsd:schema xmlns:xsd="http://www.w3.org/2001/XMLSchema" xmlns:xs="http://www.w3.org/2001/XMLSchema" xmlns:p="http://schemas.microsoft.com/office/2006/metadata/properties" xmlns:ns2="e02147d7-9d33-4fab-a4f8-6f0a268cf312" targetNamespace="http://schemas.microsoft.com/office/2006/metadata/properties" ma:root="true" ma:fieldsID="5e5f9ea2411643af649fd9f211da85d9" ns2:_="">
    <xsd:import namespace="e02147d7-9d33-4fab-a4f8-6f0a268cf3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2147d7-9d33-4fab-a4f8-6f0a268cf3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41B7421-EFFD-4919-8F21-F496B80629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BB4A45-72C5-4692-B96B-F5DEA03229C7}">
  <ds:schemaRefs>
    <ds:schemaRef ds:uri="http://schemas.microsoft.com/office/2006/metadata/properties"/>
    <ds:schemaRef ds:uri="http://schemas.microsoft.com/office/infopath/2007/PartnerControls"/>
    <ds:schemaRef ds:uri="4c2bae30-dd35-4efd-9de9-4c884b9f4564"/>
    <ds:schemaRef ds:uri="ee778dc3-f09c-458e-8857-afcef2d34b10"/>
  </ds:schemaRefs>
</ds:datastoreItem>
</file>

<file path=customXml/itemProps3.xml><?xml version="1.0" encoding="utf-8"?>
<ds:datastoreItem xmlns:ds="http://schemas.openxmlformats.org/officeDocument/2006/customXml" ds:itemID="{4131E4E8-981E-4EAD-8A9A-0287BE5430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2147d7-9d33-4fab-a4f8-6f0a268cf3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DE - GVC asses.</vt:lpstr>
      <vt:lpstr>Version</vt:lpstr>
      <vt:lpstr>'DE - GVC asses.'!Print_Area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Pierre-Marie Damon</cp:lastModifiedBy>
  <dcterms:created xsi:type="dcterms:W3CDTF">2026-03-11T08:20:31Z</dcterms:created>
  <dcterms:modified xsi:type="dcterms:W3CDTF">2026-07-22T12:05:10Z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0x0101003B4800F4DDC58A4E8706D91C40C49C8B</vt:lpwstr>
  </property>
  <property fmtid="{D5CDD505-2E9C-101B-9397-08002B2CF9AE}" pid="3" name="MediaServiceImageTags">
    <vt:lpwstr/>
  </property>
</Properties>
</file>