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uroncap.sharepoint.com/operations/protocols/Protocols/2026 New Rating Scheme Protocols/7. Technical Bulletins/1. Safe Driving/"/>
    </mc:Choice>
  </mc:AlternateContent>
  <xr:revisionPtr revIDLastSave="7" documentId="8_{5B7BA6DE-98DF-4A8A-A2D0-5F111F83EF4D}" xr6:coauthVersionLast="47" xr6:coauthVersionMax="47" xr10:uidLastSave="{EDFFFA9A-4C56-4149-93CC-CE2CC6250101}"/>
  <bookViews>
    <workbookView xWindow="-120" yWindow="-120" windowWidth="38640" windowHeight="21120" firstSheet="2" activeTab="2" xr2:uid="{9ECF2737-E281-435D-B8D7-03F340378778}"/>
  </bookViews>
  <sheets>
    <sheet name="Change log" sheetId="10" state="hidden" r:id="rId1"/>
    <sheet name="Action list" sheetId="3" state="hidden" r:id="rId2"/>
    <sheet name="SD-204 v1.0 - October 2025" sheetId="2" r:id="rId3"/>
  </sheets>
  <definedNames>
    <definedName name="_xlnm._FilterDatabase" localSheetId="2" hidden="1">'SD-204 v1.0 - October 2025'!$A$10:$AL$57</definedName>
    <definedName name="_xlnm.Print_Area" localSheetId="2">'SD-204 v1.0 - October 2025'!$Y$4:$AL$10,'SD-204 v1.0 - October 2025'!$B$8:$B$8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2" l="1"/>
  <c r="G12" i="2"/>
  <c r="G13" i="2"/>
  <c r="G14" i="2"/>
  <c r="G15" i="2"/>
  <c r="G16" i="2"/>
  <c r="G17" i="2"/>
  <c r="G18" i="2"/>
  <c r="G19" i="2"/>
  <c r="G20" i="2"/>
  <c r="G21" i="2"/>
  <c r="G22" i="2"/>
  <c r="G29" i="2"/>
  <c r="G30" i="2"/>
  <c r="G31" i="2"/>
  <c r="G32" i="2"/>
  <c r="G33" i="2"/>
  <c r="G34" i="2"/>
  <c r="G35" i="2"/>
  <c r="G36" i="2"/>
  <c r="G37" i="2"/>
  <c r="G39" i="2"/>
  <c r="G40" i="2"/>
  <c r="G42" i="2"/>
  <c r="G43" i="2"/>
  <c r="G44" i="2"/>
  <c r="G45" i="2"/>
  <c r="G46" i="2"/>
  <c r="G47" i="2"/>
  <c r="G49" i="2"/>
  <c r="G50" i="2"/>
  <c r="G52" i="2"/>
  <c r="G53" i="2"/>
  <c r="G54" i="2"/>
  <c r="G55" i="2"/>
  <c r="G56" i="2"/>
  <c r="G57" i="2"/>
  <c r="AF56" i="2" l="1" a="1"/>
  <c r="AF56" i="2" s="1"/>
  <c r="AK41" i="2" a="1"/>
  <c r="AK41" i="2" s="1"/>
  <c r="AI41" i="2" a="1"/>
  <c r="AI41" i="2" s="1"/>
  <c r="AH41" i="2" a="1"/>
  <c r="AH41" i="2" s="1"/>
  <c r="AG41" i="2" a="1"/>
  <c r="AG41" i="2" s="1"/>
  <c r="AF41" i="2" a="1"/>
  <c r="AF41" i="2" s="1"/>
  <c r="AL41" i="2"/>
  <c r="AJ41" i="2"/>
  <c r="N41" i="2"/>
  <c r="N24" i="2" l="1"/>
  <c r="S24" i="2"/>
  <c r="V24" i="2" s="1"/>
  <c r="T24" i="2"/>
  <c r="U24" i="2"/>
  <c r="AE24" i="2" a="1"/>
  <c r="AE24" i="2" s="1"/>
  <c r="AF24" i="2" a="1"/>
  <c r="AF24" i="2" s="1"/>
  <c r="AG24" i="2" a="1"/>
  <c r="AG24" i="2" s="1"/>
  <c r="AH24" i="2" a="1"/>
  <c r="AH24" i="2" s="1"/>
  <c r="AI24" i="2" a="1"/>
  <c r="AI24" i="2" s="1"/>
  <c r="AJ24" i="2"/>
  <c r="AK24" i="2" a="1"/>
  <c r="AK24" i="2" s="1"/>
  <c r="AL24" i="2"/>
  <c r="N25" i="2"/>
  <c r="S25" i="2"/>
  <c r="V25" i="2" s="1"/>
  <c r="T25" i="2"/>
  <c r="U25" i="2"/>
  <c r="AE25" i="2" a="1"/>
  <c r="AE25" i="2" s="1"/>
  <c r="AF25" i="2" a="1"/>
  <c r="AF25" i="2" s="1"/>
  <c r="AG25" i="2" a="1"/>
  <c r="AG25" i="2" s="1"/>
  <c r="AH25" i="2" a="1"/>
  <c r="AH25" i="2" s="1"/>
  <c r="AI25" i="2" a="1"/>
  <c r="AI25" i="2" s="1"/>
  <c r="AJ25" i="2"/>
  <c r="AK25" i="2" a="1"/>
  <c r="AK25" i="2" s="1"/>
  <c r="AL25" i="2"/>
  <c r="W25" i="2" l="1"/>
  <c r="W24" i="2"/>
  <c r="N11" i="2" l="1"/>
  <c r="N12" i="2"/>
  <c r="N13" i="2"/>
  <c r="N14" i="2"/>
  <c r="N15" i="2"/>
  <c r="AF48" i="2" a="1"/>
  <c r="AF48" i="2" s="1"/>
  <c r="AG48" i="2" a="1"/>
  <c r="AG48" i="2" s="1"/>
  <c r="AH48" i="2" a="1"/>
  <c r="AH48" i="2" s="1"/>
  <c r="AI48" i="2" a="1"/>
  <c r="AI48" i="2" s="1"/>
  <c r="N48" i="2" s="1"/>
  <c r="AJ48" i="2"/>
  <c r="AK48" i="2" a="1"/>
  <c r="AK48" i="2" s="1"/>
  <c r="AL48" i="2"/>
  <c r="AL30" i="2"/>
  <c r="AK30" i="2" a="1"/>
  <c r="AK30" i="2" s="1"/>
  <c r="AJ30" i="2"/>
  <c r="AI30" i="2" a="1"/>
  <c r="AI30" i="2" s="1"/>
  <c r="N30" i="2" s="1"/>
  <c r="AH30" i="2" a="1"/>
  <c r="AH30" i="2" s="1"/>
  <c r="AG30" i="2" a="1"/>
  <c r="AG30" i="2" s="1"/>
  <c r="AF30" i="2" a="1"/>
  <c r="AF30" i="2" s="1"/>
  <c r="AE30" i="2" a="1"/>
  <c r="AE30" i="2" s="1"/>
  <c r="U30" i="2"/>
  <c r="T30" i="2"/>
  <c r="S30" i="2"/>
  <c r="V30" i="2" s="1"/>
  <c r="AL46" i="2"/>
  <c r="AK46" i="2" a="1"/>
  <c r="AK46" i="2" s="1"/>
  <c r="AJ46" i="2"/>
  <c r="AI46" i="2" a="1"/>
  <c r="AI46" i="2" s="1"/>
  <c r="N46" i="2" s="1"/>
  <c r="AH46" i="2" a="1"/>
  <c r="AH46" i="2" s="1"/>
  <c r="AG46" i="2" a="1"/>
  <c r="AG46" i="2" s="1"/>
  <c r="AF46" i="2" a="1"/>
  <c r="AF46" i="2" s="1"/>
  <c r="AE46" i="2" a="1"/>
  <c r="AE46" i="2" s="1"/>
  <c r="U46" i="2"/>
  <c r="T46" i="2"/>
  <c r="S46" i="2"/>
  <c r="V46" i="2" s="1"/>
  <c r="AL49" i="2"/>
  <c r="AK49" i="2" a="1"/>
  <c r="AK49" i="2" s="1"/>
  <c r="AJ49" i="2"/>
  <c r="AI49" i="2" a="1"/>
  <c r="AI49" i="2" s="1"/>
  <c r="AH49" i="2" a="1"/>
  <c r="AH49" i="2" s="1"/>
  <c r="AG49" i="2" a="1"/>
  <c r="AG49" i="2" s="1"/>
  <c r="AF49" i="2" a="1"/>
  <c r="AF49" i="2" s="1"/>
  <c r="N49" i="2" s="1"/>
  <c r="AE49" i="2" a="1"/>
  <c r="AE49" i="2" s="1"/>
  <c r="U49" i="2"/>
  <c r="T49" i="2"/>
  <c r="S49" i="2"/>
  <c r="V49" i="2" s="1"/>
  <c r="Q34" i="2"/>
  <c r="T34" i="2" s="1"/>
  <c r="R34" i="2"/>
  <c r="U34" i="2" s="1"/>
  <c r="S34" i="2"/>
  <c r="V34" i="2" s="1"/>
  <c r="AF34" i="2" a="1"/>
  <c r="AF34" i="2" s="1"/>
  <c r="AG34" i="2" a="1"/>
  <c r="AG34" i="2" s="1"/>
  <c r="AH34" i="2" a="1"/>
  <c r="AH34" i="2" s="1"/>
  <c r="AI34" i="2" a="1"/>
  <c r="AI34" i="2" s="1"/>
  <c r="AJ34" i="2"/>
  <c r="N34" i="2" s="1"/>
  <c r="AK34" i="2" a="1"/>
  <c r="AK34" i="2" s="1"/>
  <c r="AL34" i="2"/>
  <c r="P11" i="2" l="1"/>
  <c r="W30" i="2"/>
  <c r="W46" i="2"/>
  <c r="W49" i="2"/>
  <c r="W34" i="2"/>
  <c r="S5" i="2" l="1"/>
  <c r="S6" i="2"/>
  <c r="AL57" i="2"/>
  <c r="AK57" i="2" a="1"/>
  <c r="AK57" i="2" s="1"/>
  <c r="AJ57" i="2"/>
  <c r="AI57" i="2" a="1"/>
  <c r="AI57" i="2" s="1"/>
  <c r="N57" i="2" s="1"/>
  <c r="AH57" i="2" a="1"/>
  <c r="AH57" i="2" s="1"/>
  <c r="AG57" i="2" a="1"/>
  <c r="AG57" i="2" s="1"/>
  <c r="AF57" i="2" a="1"/>
  <c r="AF57" i="2" s="1"/>
  <c r="AE57" i="2" a="1"/>
  <c r="AE57" i="2" s="1"/>
  <c r="U57" i="2"/>
  <c r="T57" i="2"/>
  <c r="S57" i="2"/>
  <c r="V57" i="2" s="1"/>
  <c r="AL56" i="2"/>
  <c r="AK56" i="2" a="1"/>
  <c r="AK56" i="2" s="1"/>
  <c r="AJ56" i="2"/>
  <c r="AI56" i="2" a="1"/>
  <c r="AI56" i="2" s="1"/>
  <c r="AH56" i="2" a="1"/>
  <c r="AH56" i="2" s="1"/>
  <c r="AG56" i="2" a="1"/>
  <c r="AG56" i="2" s="1"/>
  <c r="AE56" i="2" a="1"/>
  <c r="AE56" i="2" s="1"/>
  <c r="U56" i="2"/>
  <c r="T56" i="2"/>
  <c r="S56" i="2"/>
  <c r="V56" i="2" s="1"/>
  <c r="AL55" i="2"/>
  <c r="AK55" i="2" a="1"/>
  <c r="AK55" i="2" s="1"/>
  <c r="AJ55" i="2"/>
  <c r="AI55" i="2" a="1"/>
  <c r="AI55" i="2" s="1"/>
  <c r="N55" i="2" s="1"/>
  <c r="AH55" i="2" a="1"/>
  <c r="AH55" i="2" s="1"/>
  <c r="AG55" i="2" a="1"/>
  <c r="AG55" i="2" s="1"/>
  <c r="AF55" i="2" a="1"/>
  <c r="AF55" i="2" s="1"/>
  <c r="AE55" i="2" a="1"/>
  <c r="AE55" i="2" s="1"/>
  <c r="U55" i="2"/>
  <c r="T55" i="2"/>
  <c r="S55" i="2"/>
  <c r="V55" i="2" s="1"/>
  <c r="AL54" i="2"/>
  <c r="AK54" i="2" a="1"/>
  <c r="AK54" i="2" s="1"/>
  <c r="AJ54" i="2"/>
  <c r="AI54" i="2" a="1"/>
  <c r="AI54" i="2" s="1"/>
  <c r="N54" i="2" s="1"/>
  <c r="AH54" i="2" a="1"/>
  <c r="AH54" i="2" s="1"/>
  <c r="AG54" i="2" a="1"/>
  <c r="AG54" i="2" s="1"/>
  <c r="AF54" i="2" a="1"/>
  <c r="AF54" i="2" s="1"/>
  <c r="AE54" i="2" a="1"/>
  <c r="AE54" i="2" s="1"/>
  <c r="U54" i="2"/>
  <c r="T54" i="2"/>
  <c r="S54" i="2"/>
  <c r="V54" i="2" s="1"/>
  <c r="AL53" i="2"/>
  <c r="AK53" i="2" a="1"/>
  <c r="AK53" i="2" s="1"/>
  <c r="AJ53" i="2"/>
  <c r="AI53" i="2" a="1"/>
  <c r="AI53" i="2" s="1"/>
  <c r="N53" i="2" s="1"/>
  <c r="AH53" i="2" a="1"/>
  <c r="AH53" i="2" s="1"/>
  <c r="AG53" i="2" a="1"/>
  <c r="AG53" i="2" s="1"/>
  <c r="AF53" i="2" a="1"/>
  <c r="AF53" i="2" s="1"/>
  <c r="AE53" i="2" a="1"/>
  <c r="AE53" i="2" s="1"/>
  <c r="U53" i="2"/>
  <c r="T53" i="2"/>
  <c r="S53" i="2"/>
  <c r="V53" i="2" s="1"/>
  <c r="AL52" i="2"/>
  <c r="AK52" i="2" a="1"/>
  <c r="AK52" i="2" s="1"/>
  <c r="AJ52" i="2"/>
  <c r="AI52" i="2" a="1"/>
  <c r="AI52" i="2" s="1"/>
  <c r="AH52" i="2" a="1"/>
  <c r="AH52" i="2" s="1"/>
  <c r="AG52" i="2" a="1"/>
  <c r="AG52" i="2" s="1"/>
  <c r="AF52" i="2" a="1"/>
  <c r="AF52" i="2" s="1"/>
  <c r="N52" i="2" s="1"/>
  <c r="AE52" i="2" a="1"/>
  <c r="AE52" i="2" s="1"/>
  <c r="U52" i="2"/>
  <c r="T52" i="2"/>
  <c r="S52" i="2"/>
  <c r="V52" i="2" s="1"/>
  <c r="AL51" i="2"/>
  <c r="AK51" i="2" a="1"/>
  <c r="AK51" i="2" s="1"/>
  <c r="AJ51" i="2"/>
  <c r="AI51" i="2" a="1"/>
  <c r="AI51" i="2" s="1"/>
  <c r="AH51" i="2" a="1"/>
  <c r="AH51" i="2" s="1"/>
  <c r="AG51" i="2" a="1"/>
  <c r="AG51" i="2" s="1"/>
  <c r="AF51" i="2" a="1"/>
  <c r="AF51" i="2" s="1"/>
  <c r="N51" i="2" s="1"/>
  <c r="AE51" i="2" a="1"/>
  <c r="AE51" i="2" s="1"/>
  <c r="U51" i="2"/>
  <c r="T51" i="2"/>
  <c r="S51" i="2"/>
  <c r="V51" i="2" s="1"/>
  <c r="AL50" i="2"/>
  <c r="AK50" i="2" a="1"/>
  <c r="AK50" i="2" s="1"/>
  <c r="AJ50" i="2"/>
  <c r="AI50" i="2" a="1"/>
  <c r="AI50" i="2" s="1"/>
  <c r="AH50" i="2" a="1"/>
  <c r="AH50" i="2" s="1"/>
  <c r="AG50" i="2" a="1"/>
  <c r="AG50" i="2" s="1"/>
  <c r="AF50" i="2" a="1"/>
  <c r="AF50" i="2" s="1"/>
  <c r="N50" i="2" s="1"/>
  <c r="AE50" i="2" a="1"/>
  <c r="AE50" i="2" s="1"/>
  <c r="U50" i="2"/>
  <c r="T50" i="2"/>
  <c r="S50" i="2"/>
  <c r="V50" i="2" s="1"/>
  <c r="AL47" i="2"/>
  <c r="AK47" i="2" a="1"/>
  <c r="AK47" i="2" s="1"/>
  <c r="AJ47" i="2"/>
  <c r="AI47" i="2" a="1"/>
  <c r="AI47" i="2" s="1"/>
  <c r="AH47" i="2" a="1"/>
  <c r="AH47" i="2" s="1"/>
  <c r="AG47" i="2" a="1"/>
  <c r="AG47" i="2" s="1"/>
  <c r="AF47" i="2" a="1"/>
  <c r="AF47" i="2" s="1"/>
  <c r="AE47" i="2" a="1"/>
  <c r="AE47" i="2" s="1"/>
  <c r="U47" i="2"/>
  <c r="T47" i="2"/>
  <c r="S47" i="2"/>
  <c r="V47" i="2" s="1"/>
  <c r="AJ45" i="2"/>
  <c r="AH45" i="2" a="1"/>
  <c r="AH45" i="2" s="1"/>
  <c r="AG45" i="2" a="1"/>
  <c r="AG45" i="2" s="1"/>
  <c r="AF45" i="2" a="1"/>
  <c r="AF45" i="2" s="1"/>
  <c r="AE45" i="2" a="1"/>
  <c r="AE45" i="2" s="1"/>
  <c r="U45" i="2"/>
  <c r="T45" i="2"/>
  <c r="S45" i="2"/>
  <c r="V45" i="2" s="1"/>
  <c r="AL44" i="2"/>
  <c r="AK44" i="2" a="1"/>
  <c r="AK44" i="2" s="1"/>
  <c r="AJ44" i="2"/>
  <c r="N44" i="2" s="1"/>
  <c r="AI44" i="2" a="1"/>
  <c r="AI44" i="2" s="1"/>
  <c r="AH44" i="2" a="1"/>
  <c r="AH44" i="2" s="1"/>
  <c r="AG44" i="2" a="1"/>
  <c r="AG44" i="2" s="1"/>
  <c r="AF44" i="2" a="1"/>
  <c r="AF44" i="2" s="1"/>
  <c r="AE44" i="2" a="1"/>
  <c r="AE44" i="2" s="1"/>
  <c r="U44" i="2"/>
  <c r="T44" i="2"/>
  <c r="S44" i="2"/>
  <c r="V44" i="2" s="1"/>
  <c r="AL43" i="2"/>
  <c r="AK43" i="2" a="1"/>
  <c r="AK43" i="2" s="1"/>
  <c r="AJ43" i="2"/>
  <c r="N43" i="2" s="1"/>
  <c r="AI43" i="2" a="1"/>
  <c r="AI43" i="2" s="1"/>
  <c r="AH43" i="2" a="1"/>
  <c r="AH43" i="2" s="1"/>
  <c r="AG43" i="2" a="1"/>
  <c r="AG43" i="2" s="1"/>
  <c r="AF43" i="2" a="1"/>
  <c r="AF43" i="2" s="1"/>
  <c r="AE43" i="2" a="1"/>
  <c r="AE43" i="2" s="1"/>
  <c r="U43" i="2"/>
  <c r="T43" i="2"/>
  <c r="S43" i="2"/>
  <c r="V43" i="2" s="1"/>
  <c r="AL42" i="2"/>
  <c r="AK42" i="2" a="1"/>
  <c r="AK42" i="2" s="1"/>
  <c r="AJ42" i="2"/>
  <c r="N42" i="2" s="1"/>
  <c r="AI42" i="2" a="1"/>
  <c r="AI42" i="2" s="1"/>
  <c r="AH42" i="2" a="1"/>
  <c r="AH42" i="2" s="1"/>
  <c r="AG42" i="2" a="1"/>
  <c r="AG42" i="2" s="1"/>
  <c r="AF42" i="2" a="1"/>
  <c r="AF42" i="2" s="1"/>
  <c r="AE42" i="2" a="1"/>
  <c r="AE42" i="2" s="1"/>
  <c r="U42" i="2"/>
  <c r="T42" i="2"/>
  <c r="S42" i="2"/>
  <c r="V42" i="2" s="1"/>
  <c r="AL40" i="2"/>
  <c r="AK40" i="2" a="1"/>
  <c r="AK40" i="2" s="1"/>
  <c r="AJ40" i="2"/>
  <c r="AI40" i="2" a="1"/>
  <c r="AI40" i="2" s="1"/>
  <c r="N40" i="2" s="1"/>
  <c r="AH40" i="2" a="1"/>
  <c r="AH40" i="2" s="1"/>
  <c r="AG40" i="2" a="1"/>
  <c r="AG40" i="2" s="1"/>
  <c r="AF40" i="2" a="1"/>
  <c r="AF40" i="2" s="1"/>
  <c r="AE40" i="2" a="1"/>
  <c r="AE40" i="2" s="1"/>
  <c r="U40" i="2"/>
  <c r="T40" i="2"/>
  <c r="S40" i="2"/>
  <c r="V40" i="2" s="1"/>
  <c r="AL39" i="2"/>
  <c r="AK39" i="2" a="1"/>
  <c r="AK39" i="2" s="1"/>
  <c r="AJ39" i="2"/>
  <c r="N39" i="2" s="1"/>
  <c r="AI39" i="2" a="1"/>
  <c r="AI39" i="2" s="1"/>
  <c r="AH39" i="2" a="1"/>
  <c r="AH39" i="2" s="1"/>
  <c r="AG39" i="2" a="1"/>
  <c r="AG39" i="2" s="1"/>
  <c r="AF39" i="2" a="1"/>
  <c r="AF39" i="2" s="1"/>
  <c r="AE39" i="2" a="1"/>
  <c r="AE39" i="2" s="1"/>
  <c r="U39" i="2"/>
  <c r="T39" i="2"/>
  <c r="S39" i="2"/>
  <c r="V39" i="2" s="1"/>
  <c r="AL38" i="2"/>
  <c r="AK38" i="2" a="1"/>
  <c r="AK38" i="2" s="1"/>
  <c r="AJ38" i="2"/>
  <c r="AI38" i="2" a="1"/>
  <c r="AI38" i="2" s="1"/>
  <c r="AH38" i="2" a="1"/>
  <c r="AH38" i="2" s="1"/>
  <c r="AG38" i="2" a="1"/>
  <c r="AG38" i="2" s="1"/>
  <c r="AF38" i="2" a="1"/>
  <c r="AF38" i="2" s="1"/>
  <c r="AE38" i="2" a="1"/>
  <c r="AE38" i="2" s="1"/>
  <c r="U38" i="2"/>
  <c r="T38" i="2"/>
  <c r="S38" i="2"/>
  <c r="V38" i="2" s="1"/>
  <c r="AL37" i="2"/>
  <c r="AK37" i="2" a="1"/>
  <c r="AK37" i="2" s="1"/>
  <c r="AJ37" i="2"/>
  <c r="AI37" i="2" a="1"/>
  <c r="AI37" i="2" s="1"/>
  <c r="AH37" i="2" a="1"/>
  <c r="AH37" i="2" s="1"/>
  <c r="AG37" i="2" a="1"/>
  <c r="AG37" i="2" s="1"/>
  <c r="AF37" i="2" a="1"/>
  <c r="AF37" i="2" s="1"/>
  <c r="AE37" i="2" a="1"/>
  <c r="AE37" i="2" s="1"/>
  <c r="U37" i="2"/>
  <c r="T37" i="2"/>
  <c r="S37" i="2"/>
  <c r="V37" i="2" s="1"/>
  <c r="AL36" i="2"/>
  <c r="AK36" i="2" a="1"/>
  <c r="AK36" i="2" s="1"/>
  <c r="AJ36" i="2"/>
  <c r="AI36" i="2" a="1"/>
  <c r="AI36" i="2" s="1"/>
  <c r="AH36" i="2" a="1"/>
  <c r="AH36" i="2" s="1"/>
  <c r="AG36" i="2" a="1"/>
  <c r="AG36" i="2" s="1"/>
  <c r="AF36" i="2" a="1"/>
  <c r="AF36" i="2" s="1"/>
  <c r="AE36" i="2" a="1"/>
  <c r="AE36" i="2" s="1"/>
  <c r="U36" i="2"/>
  <c r="T36" i="2"/>
  <c r="S36" i="2"/>
  <c r="V36" i="2" s="1"/>
  <c r="AL35" i="2"/>
  <c r="AK35" i="2" a="1"/>
  <c r="AK35" i="2" s="1"/>
  <c r="AJ35" i="2"/>
  <c r="N35" i="2" s="1"/>
  <c r="AI35" i="2" a="1"/>
  <c r="AI35" i="2" s="1"/>
  <c r="AH35" i="2" a="1"/>
  <c r="AH35" i="2" s="1"/>
  <c r="AG35" i="2" a="1"/>
  <c r="AG35" i="2" s="1"/>
  <c r="AF35" i="2" a="1"/>
  <c r="AF35" i="2" s="1"/>
  <c r="AE35" i="2" a="1"/>
  <c r="AE35" i="2" s="1"/>
  <c r="U35" i="2"/>
  <c r="T35" i="2"/>
  <c r="S35" i="2"/>
  <c r="V35" i="2" s="1"/>
  <c r="AL33" i="2"/>
  <c r="AK33" i="2" a="1"/>
  <c r="AK33" i="2" s="1"/>
  <c r="AJ33" i="2"/>
  <c r="AI33" i="2" a="1"/>
  <c r="AI33" i="2" s="1"/>
  <c r="AH33" i="2" a="1"/>
  <c r="AH33" i="2" s="1"/>
  <c r="AG33" i="2" a="1"/>
  <c r="AG33" i="2" s="1"/>
  <c r="AF33" i="2" a="1"/>
  <c r="AF33" i="2" s="1"/>
  <c r="AE33" i="2" a="1"/>
  <c r="AE33" i="2" s="1"/>
  <c r="S33" i="2"/>
  <c r="V33" i="2" s="1"/>
  <c r="R33" i="2"/>
  <c r="U33" i="2" s="1"/>
  <c r="Q33" i="2"/>
  <c r="T33" i="2" s="1"/>
  <c r="AL32" i="2"/>
  <c r="N32" i="2" s="1"/>
  <c r="AK32" i="2" a="1"/>
  <c r="AK32" i="2" s="1"/>
  <c r="AJ32" i="2"/>
  <c r="AI32" i="2" a="1"/>
  <c r="AI32" i="2" s="1"/>
  <c r="AH32" i="2" a="1"/>
  <c r="AH32" i="2" s="1"/>
  <c r="AG32" i="2" a="1"/>
  <c r="AG32" i="2" s="1"/>
  <c r="AF32" i="2" a="1"/>
  <c r="AF32" i="2" s="1"/>
  <c r="AE32" i="2" a="1"/>
  <c r="AE32" i="2" s="1"/>
  <c r="U32" i="2"/>
  <c r="T32" i="2"/>
  <c r="S32" i="2"/>
  <c r="V32" i="2" s="1"/>
  <c r="AL31" i="2"/>
  <c r="N31" i="2" s="1"/>
  <c r="AK31" i="2" a="1"/>
  <c r="AK31" i="2" s="1"/>
  <c r="AJ31" i="2"/>
  <c r="AI31" i="2" a="1"/>
  <c r="AI31" i="2" s="1"/>
  <c r="AH31" i="2" a="1"/>
  <c r="AH31" i="2" s="1"/>
  <c r="AG31" i="2" a="1"/>
  <c r="AG31" i="2" s="1"/>
  <c r="AF31" i="2" a="1"/>
  <c r="AF31" i="2" s="1"/>
  <c r="AE31" i="2" a="1"/>
  <c r="AE31" i="2" s="1"/>
  <c r="U31" i="2"/>
  <c r="T31" i="2"/>
  <c r="S31" i="2"/>
  <c r="V31" i="2" s="1"/>
  <c r="AL29" i="2"/>
  <c r="AK29" i="2" a="1"/>
  <c r="AK29" i="2" s="1"/>
  <c r="AJ29" i="2"/>
  <c r="AI29" i="2" a="1"/>
  <c r="AI29" i="2" s="1"/>
  <c r="AH29" i="2" a="1"/>
  <c r="AH29" i="2" s="1"/>
  <c r="AG29" i="2" a="1"/>
  <c r="AG29" i="2" s="1"/>
  <c r="AF29" i="2" a="1"/>
  <c r="AF29" i="2" s="1"/>
  <c r="AE29" i="2" a="1"/>
  <c r="AE29" i="2" s="1"/>
  <c r="U29" i="2"/>
  <c r="T29" i="2"/>
  <c r="S29" i="2"/>
  <c r="V29" i="2" s="1"/>
  <c r="AL28" i="2"/>
  <c r="AK28" i="2" a="1"/>
  <c r="AK28" i="2" s="1"/>
  <c r="AJ28" i="2"/>
  <c r="AI28" i="2" a="1"/>
  <c r="AI28" i="2" s="1"/>
  <c r="AH28" i="2" a="1"/>
  <c r="AH28" i="2" s="1"/>
  <c r="AG28" i="2" a="1"/>
  <c r="AG28" i="2" s="1"/>
  <c r="AF28" i="2" a="1"/>
  <c r="AF28" i="2" s="1"/>
  <c r="N28" i="2" s="1"/>
  <c r="AE28" i="2" a="1"/>
  <c r="AE28" i="2" s="1"/>
  <c r="U28" i="2"/>
  <c r="T28" i="2"/>
  <c r="S28" i="2"/>
  <c r="V28" i="2" s="1"/>
  <c r="AL27" i="2"/>
  <c r="AK27" i="2" a="1"/>
  <c r="AK27" i="2" s="1"/>
  <c r="AJ27" i="2"/>
  <c r="AI27" i="2" a="1"/>
  <c r="AI27" i="2" s="1"/>
  <c r="AH27" i="2" a="1"/>
  <c r="AH27" i="2" s="1"/>
  <c r="AG27" i="2" a="1"/>
  <c r="AG27" i="2" s="1"/>
  <c r="AF27" i="2" a="1"/>
  <c r="AF27" i="2" s="1"/>
  <c r="N27" i="2" s="1"/>
  <c r="AE27" i="2" a="1"/>
  <c r="AE27" i="2" s="1"/>
  <c r="U27" i="2"/>
  <c r="T27" i="2"/>
  <c r="S27" i="2"/>
  <c r="V27" i="2" s="1"/>
  <c r="AL26" i="2"/>
  <c r="AK26" i="2" a="1"/>
  <c r="AK26" i="2" s="1"/>
  <c r="AJ26" i="2"/>
  <c r="AI26" i="2" a="1"/>
  <c r="AI26" i="2" s="1"/>
  <c r="AH26" i="2" a="1"/>
  <c r="AH26" i="2" s="1"/>
  <c r="AG26" i="2" a="1"/>
  <c r="AG26" i="2" s="1"/>
  <c r="AF26" i="2" a="1"/>
  <c r="AF26" i="2" s="1"/>
  <c r="N26" i="2" s="1"/>
  <c r="AE26" i="2" a="1"/>
  <c r="AE26" i="2" s="1"/>
  <c r="U26" i="2"/>
  <c r="T26" i="2"/>
  <c r="S26" i="2"/>
  <c r="V26" i="2" s="1"/>
  <c r="AL23" i="2"/>
  <c r="AK23" i="2" a="1"/>
  <c r="AK23" i="2" s="1"/>
  <c r="AJ23" i="2"/>
  <c r="AI23" i="2" a="1"/>
  <c r="AI23" i="2" s="1"/>
  <c r="AH23" i="2" a="1"/>
  <c r="AH23" i="2" s="1"/>
  <c r="AG23" i="2" a="1"/>
  <c r="AG23" i="2" s="1"/>
  <c r="AF23" i="2" a="1"/>
  <c r="AF23" i="2" s="1"/>
  <c r="AE23" i="2" a="1"/>
  <c r="AE23" i="2" s="1"/>
  <c r="U23" i="2"/>
  <c r="T23" i="2"/>
  <c r="S23" i="2"/>
  <c r="V23" i="2" s="1"/>
  <c r="AL22" i="2"/>
  <c r="AK22" i="2" a="1"/>
  <c r="AK22" i="2" s="1"/>
  <c r="AJ22" i="2"/>
  <c r="AI22" i="2" a="1"/>
  <c r="AI22" i="2" s="1"/>
  <c r="AH22" i="2" a="1"/>
  <c r="AH22" i="2" s="1"/>
  <c r="AG22" i="2" a="1"/>
  <c r="AG22" i="2" s="1"/>
  <c r="AF22" i="2" a="1"/>
  <c r="AF22" i="2" s="1"/>
  <c r="AE22" i="2" a="1"/>
  <c r="AE22" i="2" s="1"/>
  <c r="U22" i="2"/>
  <c r="T22" i="2"/>
  <c r="S22" i="2"/>
  <c r="V22" i="2" s="1"/>
  <c r="AL21" i="2"/>
  <c r="AK21" i="2" a="1"/>
  <c r="AK21" i="2" s="1"/>
  <c r="AJ21" i="2"/>
  <c r="AI21" i="2" a="1"/>
  <c r="AI21" i="2" s="1"/>
  <c r="AH21" i="2" a="1"/>
  <c r="AH21" i="2" s="1"/>
  <c r="AG21" i="2" a="1"/>
  <c r="AG21" i="2" s="1"/>
  <c r="AF21" i="2" a="1"/>
  <c r="AF21" i="2" s="1"/>
  <c r="AE21" i="2" a="1"/>
  <c r="AE21" i="2" s="1"/>
  <c r="U21" i="2"/>
  <c r="T21" i="2"/>
  <c r="S21" i="2"/>
  <c r="V21" i="2" s="1"/>
  <c r="AL20" i="2"/>
  <c r="N20" i="2" s="1"/>
  <c r="AK20" i="2" a="1"/>
  <c r="AK20" i="2" s="1"/>
  <c r="AJ20" i="2"/>
  <c r="AI20" i="2" a="1"/>
  <c r="AI20" i="2" s="1"/>
  <c r="AH20" i="2" a="1"/>
  <c r="AH20" i="2" s="1"/>
  <c r="AG20" i="2" a="1"/>
  <c r="AG20" i="2" s="1"/>
  <c r="AF20" i="2" a="1"/>
  <c r="AF20" i="2" s="1"/>
  <c r="AE20" i="2" a="1"/>
  <c r="AE20" i="2" s="1"/>
  <c r="U20" i="2"/>
  <c r="T20" i="2"/>
  <c r="S20" i="2"/>
  <c r="V20" i="2" s="1"/>
  <c r="AL19" i="2"/>
  <c r="N19" i="2" s="1"/>
  <c r="AK19" i="2" a="1"/>
  <c r="AK19" i="2" s="1"/>
  <c r="AJ19" i="2"/>
  <c r="AI19" i="2" a="1"/>
  <c r="AI19" i="2" s="1"/>
  <c r="AH19" i="2" a="1"/>
  <c r="AH19" i="2" s="1"/>
  <c r="AG19" i="2" a="1"/>
  <c r="AG19" i="2" s="1"/>
  <c r="AF19" i="2" a="1"/>
  <c r="AF19" i="2" s="1"/>
  <c r="AE19" i="2" a="1"/>
  <c r="AE19" i="2" s="1"/>
  <c r="U19" i="2"/>
  <c r="T19" i="2"/>
  <c r="S19" i="2"/>
  <c r="V19" i="2" s="1"/>
  <c r="AL18" i="2"/>
  <c r="AK18" i="2" a="1"/>
  <c r="AK18" i="2" s="1"/>
  <c r="AJ18" i="2"/>
  <c r="AI18" i="2" a="1"/>
  <c r="AI18" i="2" s="1"/>
  <c r="AH18" i="2" a="1"/>
  <c r="AH18" i="2" s="1"/>
  <c r="AG18" i="2" a="1"/>
  <c r="AG18" i="2" s="1"/>
  <c r="AF18" i="2" a="1"/>
  <c r="AF18" i="2" s="1"/>
  <c r="AE18" i="2" a="1"/>
  <c r="AE18" i="2" s="1"/>
  <c r="U18" i="2"/>
  <c r="T18" i="2"/>
  <c r="S18" i="2"/>
  <c r="V18" i="2" s="1"/>
  <c r="AL17" i="2"/>
  <c r="N17" i="2" s="1"/>
  <c r="AK17" i="2" a="1"/>
  <c r="AK17" i="2" s="1"/>
  <c r="AJ17" i="2"/>
  <c r="AI17" i="2" a="1"/>
  <c r="AI17" i="2" s="1"/>
  <c r="AH17" i="2" a="1"/>
  <c r="AH17" i="2" s="1"/>
  <c r="AG17" i="2" a="1"/>
  <c r="AG17" i="2" s="1"/>
  <c r="AF17" i="2" a="1"/>
  <c r="AF17" i="2" s="1"/>
  <c r="AE17" i="2" a="1"/>
  <c r="AE17" i="2" s="1"/>
  <c r="U17" i="2"/>
  <c r="T17" i="2"/>
  <c r="S17" i="2"/>
  <c r="V17" i="2" s="1"/>
  <c r="AL16" i="2"/>
  <c r="N16" i="2" s="1"/>
  <c r="AK16" i="2" a="1"/>
  <c r="AK16" i="2" s="1"/>
  <c r="AJ16" i="2"/>
  <c r="AI16" i="2" a="1"/>
  <c r="AI16" i="2" s="1"/>
  <c r="AH16" i="2" a="1"/>
  <c r="AH16" i="2" s="1"/>
  <c r="AG16" i="2" a="1"/>
  <c r="AG16" i="2" s="1"/>
  <c r="AF16" i="2" a="1"/>
  <c r="AF16" i="2" s="1"/>
  <c r="AE16" i="2" a="1"/>
  <c r="AE16" i="2" s="1"/>
  <c r="U16" i="2"/>
  <c r="T16" i="2"/>
  <c r="S16" i="2"/>
  <c r="V16" i="2" s="1"/>
  <c r="AL15" i="2"/>
  <c r="AK15" i="2" a="1"/>
  <c r="AK15" i="2" s="1"/>
  <c r="AJ15" i="2"/>
  <c r="AI15" i="2" a="1"/>
  <c r="AI15" i="2" s="1"/>
  <c r="AH15" i="2" a="1"/>
  <c r="AH15" i="2" s="1"/>
  <c r="AG15" i="2" a="1"/>
  <c r="AG15" i="2" s="1"/>
  <c r="AF15" i="2" a="1"/>
  <c r="AF15" i="2" s="1"/>
  <c r="AE15" i="2" a="1"/>
  <c r="AE15" i="2" s="1"/>
  <c r="U15" i="2"/>
  <c r="T15" i="2"/>
  <c r="S15" i="2"/>
  <c r="V15" i="2" s="1"/>
  <c r="AL14" i="2"/>
  <c r="AK14" i="2" a="1"/>
  <c r="AK14" i="2" s="1"/>
  <c r="AJ14" i="2"/>
  <c r="AI14" i="2" a="1"/>
  <c r="AI14" i="2" s="1"/>
  <c r="AH14" i="2" a="1"/>
  <c r="AH14" i="2" s="1"/>
  <c r="AG14" i="2" a="1"/>
  <c r="AG14" i="2" s="1"/>
  <c r="AF14" i="2" a="1"/>
  <c r="AF14" i="2" s="1"/>
  <c r="AE14" i="2" a="1"/>
  <c r="AE14" i="2" s="1"/>
  <c r="U14" i="2"/>
  <c r="T14" i="2"/>
  <c r="S14" i="2"/>
  <c r="V14" i="2" s="1"/>
  <c r="AL13" i="2"/>
  <c r="AK13" i="2" a="1"/>
  <c r="AK13" i="2" s="1"/>
  <c r="AJ13" i="2"/>
  <c r="AI13" i="2" a="1"/>
  <c r="AI13" i="2" s="1"/>
  <c r="AH13" i="2" a="1"/>
  <c r="AH13" i="2" s="1"/>
  <c r="AG13" i="2" a="1"/>
  <c r="AG13" i="2" s="1"/>
  <c r="AF13" i="2" a="1"/>
  <c r="AF13" i="2" s="1"/>
  <c r="AE13" i="2" a="1"/>
  <c r="AE13" i="2" s="1"/>
  <c r="U13" i="2"/>
  <c r="T13" i="2"/>
  <c r="S13" i="2"/>
  <c r="V13" i="2" s="1"/>
  <c r="AL12" i="2"/>
  <c r="AK12" i="2" a="1"/>
  <c r="AK12" i="2" s="1"/>
  <c r="AJ12" i="2"/>
  <c r="AI12" i="2" a="1"/>
  <c r="AI12" i="2" s="1"/>
  <c r="AH12" i="2" a="1"/>
  <c r="AH12" i="2" s="1"/>
  <c r="AG12" i="2" a="1"/>
  <c r="AG12" i="2" s="1"/>
  <c r="AF12" i="2" a="1"/>
  <c r="AF12" i="2" s="1"/>
  <c r="AE12" i="2" a="1"/>
  <c r="AE12" i="2" s="1"/>
  <c r="U12" i="2"/>
  <c r="T12" i="2"/>
  <c r="S12" i="2"/>
  <c r="V12" i="2" s="1"/>
  <c r="AL11" i="2"/>
  <c r="AK11" i="2" a="1"/>
  <c r="AK11" i="2" s="1"/>
  <c r="AJ11" i="2"/>
  <c r="AI11" i="2" a="1"/>
  <c r="AI11" i="2" s="1"/>
  <c r="AH11" i="2" a="1"/>
  <c r="AH11" i="2" s="1"/>
  <c r="AG11" i="2" a="1"/>
  <c r="AG11" i="2" s="1"/>
  <c r="AF11" i="2" a="1"/>
  <c r="AF11" i="2" s="1"/>
  <c r="AE11" i="2" a="1"/>
  <c r="AE11" i="2" s="1"/>
  <c r="U11" i="2"/>
  <c r="T11" i="2"/>
  <c r="S11" i="2"/>
  <c r="V11" i="2" s="1"/>
  <c r="O55" i="2"/>
  <c r="P39" i="2" l="1"/>
  <c r="P53" i="2"/>
  <c r="P24" i="2"/>
  <c r="N38" i="2"/>
  <c r="N29" i="2"/>
  <c r="P29" i="2" s="1"/>
  <c r="N36" i="2"/>
  <c r="N56" i="2"/>
  <c r="P55" i="2" s="1"/>
  <c r="N37" i="2"/>
  <c r="N22" i="2"/>
  <c r="N45" i="2"/>
  <c r="P42" i="2" s="1"/>
  <c r="N23" i="2"/>
  <c r="N18" i="2"/>
  <c r="N21" i="2"/>
  <c r="N47" i="2"/>
  <c r="P46" i="2" s="1"/>
  <c r="N33" i="2"/>
  <c r="W18" i="2"/>
  <c r="W39" i="2"/>
  <c r="W42" i="2"/>
  <c r="W44" i="2"/>
  <c r="W16" i="2"/>
  <c r="W40" i="2"/>
  <c r="W32" i="2"/>
  <c r="W33" i="2"/>
  <c r="W47" i="2"/>
  <c r="W37" i="2"/>
  <c r="W54" i="2"/>
  <c r="W55" i="2"/>
  <c r="W15" i="2"/>
  <c r="W29" i="2"/>
  <c r="W17" i="2"/>
  <c r="W20" i="2"/>
  <c r="W57" i="2"/>
  <c r="W36" i="2"/>
  <c r="W12" i="2"/>
  <c r="W53" i="2"/>
  <c r="W56" i="2"/>
  <c r="W52" i="2"/>
  <c r="W50" i="2"/>
  <c r="W51" i="2"/>
  <c r="W45" i="2"/>
  <c r="W43" i="2"/>
  <c r="W38" i="2"/>
  <c r="W35" i="2"/>
  <c r="W31" i="2"/>
  <c r="W26" i="2"/>
  <c r="W28" i="2"/>
  <c r="W27" i="2"/>
  <c r="W23" i="2"/>
  <c r="W21" i="2"/>
  <c r="W22" i="2"/>
  <c r="W19" i="2"/>
  <c r="W14" i="2"/>
  <c r="W13" i="2"/>
  <c r="W11" i="2"/>
  <c r="P33" i="2" l="1"/>
  <c r="X24" i="2"/>
  <c r="P16" i="2"/>
  <c r="X46" i="2"/>
  <c r="X39" i="2"/>
  <c r="X53" i="2"/>
  <c r="X33" i="2"/>
  <c r="X29" i="2"/>
  <c r="X16" i="2"/>
  <c r="X11" i="2"/>
  <c r="X55" i="2"/>
  <c r="X42" i="2"/>
  <c r="P58" i="2" l="1"/>
  <c r="X5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tc={38357A53-1DED-403F-A36A-9740DBE0C34F}</author>
    <author>tc={DE77047A-F205-4178-A9D6-25F4D8638F79}</author>
  </authors>
  <commentList>
    <comment ref="D6" authorId="0" shapeId="0" xr:uid="{38357A53-1DED-403F-A36A-9740DBE0C34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AF to AJ in version 20240129</t>
      </text>
    </comment>
    <comment ref="D7" authorId="1" shapeId="0" xr:uid="{DE77047A-F205-4178-A9D6-25F4D8638F7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Binary assessment: is it in driver's line of sight or not?
E.g., speed, range, SLIF...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tc={3C1A6463-1D40-4D3D-A550-AD595EFBA3F2}</author>
    <author>tc={0B9B4F1E-BBDA-4396-82FF-6A94106BEFE4}</author>
    <author>tc={29F539D1-CE93-428A-893B-7E93009CD9E1}</author>
    <author>tc={21F57B17-CD3E-48BE-AA1D-DB747C692F37}</author>
    <author>tc={C689588A-2649-4C22-A6C8-CEE79EA7252E}</author>
    <author>tc={C2CD22CF-C232-4839-9872-FC6A27F4A53C}</author>
    <author>tc={F9823EE9-3C64-432F-853B-27844098B81F}</author>
    <author>SAVONA Florian</author>
    <author>tc={3751C9B7-413C-455B-B31E-22737E3C9D1D}</author>
    <author>tc={32B17DCE-1147-4BA9-AE6F-81BADA40EF9E}</author>
    <author>tc={A9D41EA6-79DD-4B9C-8B17-C74FC92B10A1}</author>
    <author>tc={93C67839-E2F8-4340-8B01-FD21CE98CA7A}</author>
    <author>tc={D4EE7FB5-ADDC-42F3-9F4A-8CBB435594EB}</author>
    <author>tc={28FDC784-A5D8-49FC-A795-04EA7B7E3798}</author>
    <author>tc={1480DBFE-172D-454A-BBD8-827B02E385DD}</author>
    <author>tc={B4D4D8C6-E15F-4A97-9324-B16FEB680455}</author>
    <author>tc={52DB55C2-684C-4EB2-9961-48B8913DC7EC}</author>
    <author>tc={FA08562F-EC8F-4EC7-8AEC-02AFCFC73A47}</author>
    <author>tc={EF064E91-9D3A-4379-B5B4-AF5135E3C8B7}</author>
    <author>tc={EA431DF7-A75A-43A2-B541-03A92152BB92}</author>
    <author>tc={1D484CA8-F43E-4148-AE43-362C3F656E9C}</author>
    <author>tc={45671171-0A12-48C3-B13F-8EE3693B8E04}</author>
    <author>tc={9F9FC308-6AD4-44E5-B7E3-56C81FAB7033}</author>
    <author>tc={E5211D22-2E76-4FCE-B6E4-BAF306610117}</author>
    <author>tc={5B9DFA72-C38D-44E8-ACAB-8B4CA9A1BF38}</author>
    <author>tc={25057BC3-FFDC-46F5-8EE8-D3E0F60E951F}</author>
    <author>tc={B13C1B8D-7C2C-491C-BAD0-31E85025ADC6}</author>
    <author>tc={342991D7-5B65-401D-9EBB-D1519625B9A5}</author>
    <author>tc={BE345BE3-DE7E-4A54-B23F-BC15AC80C11C}</author>
    <author>tc={DE021B95-F12E-4022-8F26-E9300451948F}</author>
    <author>tc={E65ECAFA-7ABE-480F-8025-644F77E1DF0B}</author>
    <author>tc={B8E4B8D6-917B-4B17-860C-E6F391492046}</author>
    <author>tc={0CD5F062-A7E4-40E0-9E48-A1943FAED62F}</author>
    <author>tc={62DF627C-844D-4BFB-842D-B028857FCCD9}</author>
    <author>tc={306F9DB7-9C90-4183-9038-2D6582F8752A}</author>
    <author>tc={0C0F2A2B-28E6-4E30-9784-EEBC784506A4}</author>
    <author>tc={1E5B780A-9B0D-4D0F-BCFA-357166497BE5}</author>
    <author>tc={094AFC0F-B4CF-4FD9-9486-E9F56656E4A7}</author>
    <author>tc={E42FA408-BE87-4E87-BA6B-E65E9BE8DA0A}</author>
    <author>tc={7BE43D2E-D7AE-44C6-B005-43AFCE627F23}</author>
    <author>tc={17385710-5CCC-4AFD-BDF2-2F73765F2169}</author>
    <author>tc={48765980-5100-4AB5-BE07-02CE999B4CF0}</author>
    <author>tc={122418AB-3ABC-4CCF-8F64-7224CAB10EA7}</author>
    <author>tc={47EC51B8-8226-440B-8676-3664BA01759C}</author>
    <author>tc={001B94B7-DC7D-4407-A023-F4FE194F8598}</author>
    <author>tc={6B07E81C-3DC1-4274-9382-051356E6875C}</author>
    <author>tc={5900B8C7-7A50-4CA7-9FC4-073385767151}</author>
    <author>tc={1F00CC15-DE05-45C8-BBED-D95E0523C79A}</author>
  </authors>
  <commentList>
    <comment ref="Y10" authorId="0" shapeId="0" xr:uid="{3C1A6463-1D40-4D3D-A550-AD595EFBA3F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Is the use of the function due to external factors beyond the driver’s control and not a voluntary decision made by the driver? – Yes, visibility is degraded due to an external cause, i.e., precipitation. 
Respuesta:
    YES to improve visual and acoustic perception of the environment and breathability.</t>
      </text>
    </comment>
    <comment ref="Z10" authorId="1" shapeId="0" xr:uid="{0B9B4F1E-BBDA-4396-82FF-6A94106BEFE4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Is immediate use of the function (within 10 seconds maximum) required after the triggering event? – Yes, visibility must be restored immediately </t>
      </text>
    </comment>
    <comment ref="AA10" authorId="2" shapeId="0" xr:uid="{29F539D1-CE93-428A-893B-7E93009CD9E1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Is an immediate response by the driver required? – Yes, the driver must be able to restore visibility immediately by himself/ herself. Bottom level outcome: direct physical input is recommended. </t>
      </text>
    </comment>
    <comment ref="AB10" authorId="3" shapeId="0" xr:uid="{21F57B17-CD3E-48BE-AA1D-DB747C692F3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VATS: Visual Attention Time Sharing</t>
      </text>
    </comment>
    <comment ref="AC10" authorId="4" shapeId="0" xr:uid="{C689588A-2649-4C22-A6C8-CEE79EA7252E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Is the function typically used in or caused by challenging driving situations (e.g., at intersections, on motorway slip roads)? – Yes, limited visibility represents a complex situation. </t>
      </text>
    </comment>
    <comment ref="AD10" authorId="5" shapeId="0" xr:uid="{C2CD22CF-C232-4839-9872-FC6A27F4A53C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Is the function used frequently (on almost every trip)? – No, precipitation is not expected on (almost) every trip. </t>
      </text>
    </comment>
    <comment ref="AF10" authorId="6" shapeId="0" xr:uid="{F9823EE9-3C64-432F-853B-27844098B81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Starting point: Home screen</t>
      </text>
    </comment>
    <comment ref="AH10" authorId="7" shapeId="0" xr:uid="{6D76C558-8E8F-4D76-9BBF-27FA6860C440}">
      <text>
        <r>
          <rPr>
            <b/>
            <sz val="9"/>
            <color indexed="81"/>
            <rFont val="Tahoma"/>
            <family val="2"/>
          </rPr>
          <t>SAVONA Florian:</t>
        </r>
        <r>
          <rPr>
            <sz val="9"/>
            <color indexed="81"/>
            <rFont val="Tahoma"/>
            <family val="2"/>
          </rPr>
          <t xml:space="preserve">
Proposal: Hide this column</t>
        </r>
      </text>
    </comment>
    <comment ref="AK10" authorId="7" shapeId="0" xr:uid="{423D6C30-DAA6-4CD9-B7D7-A251ED5E9F07}">
      <text>
        <r>
          <rPr>
            <b/>
            <sz val="9"/>
            <color indexed="81"/>
            <rFont val="Tahoma"/>
            <family val="2"/>
          </rPr>
          <t>SAVONA Florian:</t>
        </r>
        <r>
          <rPr>
            <sz val="9"/>
            <color indexed="81"/>
            <rFont val="Tahoma"/>
            <family val="2"/>
          </rPr>
          <t xml:space="preserve">
Proposal: Hide this column</t>
        </r>
      </text>
    </comment>
    <comment ref="AD11" authorId="8" shapeId="0" xr:uid="{3751C9B7-413C-455B-B31E-22737E3C9D1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2" authorId="9" shapeId="0" xr:uid="{32B17DCE-1147-4BA9-AE6F-81BADA40EF9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3" authorId="10" shapeId="0" xr:uid="{A9D41EA6-79DD-4B9C-8B17-C74FC92B10A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4" authorId="11" shapeId="0" xr:uid="{93C67839-E2F8-4340-8B01-FD21CE98CA7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5" authorId="12" shapeId="0" xr:uid="{D4EE7FB5-ADDC-42F3-9F4A-8CBB435594E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6" authorId="13" shapeId="0" xr:uid="{28FDC784-A5D8-49FC-A795-04EA7B7E379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7" authorId="14" shapeId="0" xr:uid="{1480DBFE-172D-454A-BBD8-827B02E385D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8" authorId="15" shapeId="0" xr:uid="{B4D4D8C6-E15F-4A97-9324-B16FEB68045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19" authorId="16" shapeId="0" xr:uid="{52DB55C2-684C-4EB2-9961-48B8913DC7E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0" authorId="17" shapeId="0" xr:uid="{FA08562F-EC8F-4EC7-8AEC-02AFCFC73A4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1" authorId="18" shapeId="0" xr:uid="{EF064E91-9D3A-4379-B5B4-AF5135E3C8B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2" authorId="19" shapeId="0" xr:uid="{EA431DF7-A75A-43A2-B541-03A92152BB92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3" authorId="20" shapeId="0" xr:uid="{1D484CA8-F43E-4148-AE43-362C3F656E9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4" authorId="21" shapeId="0" xr:uid="{45671171-0A12-48C3-B13F-8EE3693B8E0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5" authorId="22" shapeId="0" xr:uid="{9F9FC308-6AD4-44E5-B7E3-56C81FAB703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6" authorId="23" shapeId="0" xr:uid="{E5211D22-2E76-4FCE-B6E4-BAF30661011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7" authorId="24" shapeId="0" xr:uid="{5B9DFA72-C38D-44E8-ACAB-8B4CA9A1BF3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8" authorId="25" shapeId="0" xr:uid="{25057BC3-FFDC-46F5-8EE8-D3E0F60E951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29" authorId="26" shapeId="0" xr:uid="{B13C1B8D-7C2C-491C-BAD0-31E85025ADC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30" authorId="27" shapeId="0" xr:uid="{342991D7-5B65-401D-9EBB-D1519625B9A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31" authorId="28" shapeId="0" xr:uid="{BE345BE3-DE7E-4A54-B23F-BC15AC80C11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33" authorId="29" shapeId="0" xr:uid="{DE021B95-F12E-4022-8F26-E9300451948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35" authorId="30" shapeId="0" xr:uid="{E65ECAFA-7ABE-480F-8025-644F77E1DF0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36" authorId="31" shapeId="0" xr:uid="{B8E4B8D6-917B-4B17-860C-E6F39149204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37" authorId="32" shapeId="0" xr:uid="{0CD5F062-A7E4-40E0-9E48-A1943FAED6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39" authorId="33" shapeId="0" xr:uid="{62DF627C-844D-4BFB-842D-B028857FCCD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40" authorId="34" shapeId="0" xr:uid="{306F9DB7-9C90-4183-9038-2D6582F8752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42" authorId="35" shapeId="0" xr:uid="{0C0F2A2B-28E6-4E30-9784-EEBC784506A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43" authorId="36" shapeId="0" xr:uid="{1E5B780A-9B0D-4D0F-BCFA-357166497BE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44" authorId="37" shapeId="0" xr:uid="{094AFC0F-B4CF-4FD9-9486-E9F56656E4A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46" authorId="38" shapeId="0" xr:uid="{E42FA408-BE87-4E87-BA6B-E65E9BE8DA0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47" authorId="39" shapeId="0" xr:uid="{7BE43D2E-D7AE-44C6-B005-43AFCE627F2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49" authorId="40" shapeId="0" xr:uid="{17385710-5CCC-4AFD-BDF2-2F73765F216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51" authorId="41" shapeId="0" xr:uid="{48765980-5100-4AB5-BE07-02CE999B4CF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52" authorId="42" shapeId="0" xr:uid="{122418AB-3ABC-4CCF-8F64-7224CAB10EA7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53" authorId="43" shapeId="0" xr:uid="{47EC51B8-8226-440B-8676-3664BA01759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54" authorId="44" shapeId="0" xr:uid="{001B94B7-DC7D-4407-A023-F4FE194F8598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55" authorId="45" shapeId="0" xr:uid="{6B07E81C-3DC1-4274-9382-051356E6875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56" authorId="46" shapeId="0" xr:uid="{5900B8C7-7A50-4CA7-9FC4-07338576715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  <comment ref="AD57" authorId="47" shapeId="0" xr:uid="{1F00CC15-DE05-45C8-BBED-D95E0523C79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N/A if 
External cause for usage = NO
Or
Time-critical = NO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<sst xmlns="http://schemas.openxmlformats.org/spreadsheetml/2006/main" count="889" uniqueCount="310">
  <si>
    <t>Date</t>
  </si>
  <si>
    <t>Author</t>
  </si>
  <si>
    <t>Category</t>
  </si>
  <si>
    <t>Topic</t>
  </si>
  <si>
    <t>What has changed</t>
  </si>
  <si>
    <t>Remarks</t>
  </si>
  <si>
    <t>IH</t>
  </si>
  <si>
    <t>Spreadsheet</t>
  </si>
  <si>
    <t>Change log</t>
  </si>
  <si>
    <t>New sheet added</t>
  </si>
  <si>
    <t>Assessment criteria</t>
  </si>
  <si>
    <t>Decision tree elements  (until row 49)</t>
  </si>
  <si>
    <t>Revisited / revised judgement in general (highlighted in BLUE)</t>
  </si>
  <si>
    <t>External cause of usage</t>
  </si>
  <si>
    <t>Definition</t>
  </si>
  <si>
    <t>See comment on top of column</t>
  </si>
  <si>
    <t>Direct psysical input</t>
  </si>
  <si>
    <t>agreed that its definition needs to include the feeling of movement. Florian has added some examples in the tab Direct Physical Input, to be included in the Technical Bulletin</t>
  </si>
  <si>
    <t>Mute the audio system</t>
  </si>
  <si>
    <t>Changed to YES</t>
  </si>
  <si>
    <t>High frequency of use</t>
  </si>
  <si>
    <t>-Navigate to &lt;point of interest&gt;</t>
  </si>
  <si>
    <t>Changed to NO</t>
  </si>
  <si>
    <t>-Navigate to &lt;a stored location e.g. home&gt;</t>
  </si>
  <si>
    <t>-Navigate to &lt;a new location e.g. Ladeuzeplein 10</t>
  </si>
  <si>
    <t>Vehicle status, fuel</t>
  </si>
  <si>
    <t>All climate controls</t>
  </si>
  <si>
    <t>All windows</t>
  </si>
  <si>
    <t>Changed to YES (for all windows)</t>
  </si>
  <si>
    <t>Reasoning: windows need to be direct physical input, in case of emergency situation</t>
  </si>
  <si>
    <t>Comfort category</t>
  </si>
  <si>
    <t xml:space="preserve">included Doors, in exchange for sun roof. </t>
  </si>
  <si>
    <t>Doors is on locking and unlocking the doors. Safety issue (e.g. kids in back, avoiding theft/criminally unsafe situation while driving)</t>
  </si>
  <si>
    <t>Action / Tasks</t>
  </si>
  <si>
    <t>Seat adjustment</t>
  </si>
  <si>
    <t>keep it in</t>
  </si>
  <si>
    <t>substantiated by research (Auerbach 2024): drivers keep adjusting their seat while driving in an unfamiliar car, even when they had adjusted it already before driving off</t>
  </si>
  <si>
    <t>High frequency of usage</t>
  </si>
  <si>
    <t>See comment above</t>
  </si>
  <si>
    <t>AP</t>
  </si>
  <si>
    <t>Modifiers</t>
  </si>
  <si>
    <t>assessing the quality of the implementation</t>
  </si>
  <si>
    <t>See ppt</t>
  </si>
  <si>
    <t>As per James and Dominic's proposal (part of it)</t>
  </si>
  <si>
    <t>Scoring proposal</t>
  </si>
  <si>
    <t>See colums J, K, L, M</t>
  </si>
  <si>
    <t>NOT FINALISED, MISSING MODIFIERS AND FINAL WEIGHTING</t>
  </si>
  <si>
    <t xml:space="preserve">Function and feature-related elements from NHTSA </t>
  </si>
  <si>
    <t xml:space="preserve">Removed from the assessment </t>
  </si>
  <si>
    <t>These additional elements made the assessment far too complex, also they are mostly subjective and hard to ensure inter-rater reliability. They also add little value to the first protocol implementation, as it should be primarily focused in the distraction potential out of the interaction modality - consider for 2029 as part of visual HMI guidelines</t>
  </si>
  <si>
    <t>Multiple off-road glances necessary</t>
  </si>
  <si>
    <t>New element in the decision tree, allowing for simple voice commands</t>
  </si>
  <si>
    <t>Certain tasks require multiple input steps regardless of the feature of choice, e.g., typing address in navigation, play a certain artist, select someone's name from a contact list... For these, either the user should execute the task while standing still, or use voice command (if available).</t>
  </si>
  <si>
    <t>Optimized for minimal distraction</t>
  </si>
  <si>
    <t>New element in the decision tree (linked to frequently used tasks), allowing for point modifiers --&gt;</t>
  </si>
  <si>
    <t>0.5x point modifier if Menu-based (1 intermediate step); 0.75x point modifier if always (directly) accessible; 1x point modifier if Direct Physical Input</t>
  </si>
  <si>
    <t>Tune the radio to a pre-determined station</t>
  </si>
  <si>
    <t>Changed from "Change the radio to station #"</t>
  </si>
  <si>
    <t>As per ACEA's recommendation: "More frequent users will use e.g. favorites or be quick in accesing the function"</t>
  </si>
  <si>
    <t>Skip Song/station / next song/station</t>
  </si>
  <si>
    <t>New item</t>
  </si>
  <si>
    <t>As per ACEA's recommendation. This is what most users do, also drivers unfamiliar with the vehicle.</t>
  </si>
  <si>
    <t>Dial &lt;someone's number&gt;</t>
  </si>
  <si>
    <t>Removed item</t>
  </si>
  <si>
    <t xml:space="preserve">As per ACEA's recommendation. It is indeed a rare use case. </t>
  </si>
  <si>
    <t>Call &lt;Contact name stored on mobile&gt;</t>
  </si>
  <si>
    <t>As per ACEA's recommendation. It should be OK to to this in 2 steps</t>
  </si>
  <si>
    <t>External cause for usage</t>
  </si>
  <si>
    <t>Reply to a text message in the inbox with &lt;a predetermined message&gt;</t>
  </si>
  <si>
    <t>As per ACEA's recommendation. It is indeed a voluntary decision made by the driver</t>
  </si>
  <si>
    <t>Listen or read to a text message in the inbox from &lt;Contact Name&gt;*</t>
  </si>
  <si>
    <t>Actions / Tasks</t>
  </si>
  <si>
    <t>It was 2 actions before, now merged into 1 single action that contains position and angle seat adjustment to your liking</t>
  </si>
  <si>
    <t>Climate controls</t>
  </si>
  <si>
    <t>ALL climate-control related task/actions are marked as "YES"</t>
  </si>
  <si>
    <t>It depends on the climate where you live, then it makes all climate controls frequently operated</t>
  </si>
  <si>
    <t>In complex situations</t>
  </si>
  <si>
    <t>Demist front</t>
  </si>
  <si>
    <t>Changed from NO to YES</t>
  </si>
  <si>
    <t>Headlight height adjustment</t>
  </si>
  <si>
    <t xml:space="preserve">Added remark </t>
  </si>
  <si>
    <t>End Navigation</t>
  </si>
  <si>
    <t>Activate the air recirculation</t>
  </si>
  <si>
    <t>Changed "Activate the air-conditioning" to "Activate the air recirculation"</t>
  </si>
  <si>
    <t>Modern cars feature climate control based on temperature, A/C is rarely an option. Air recirculation activation is externally caused (smoke, pollution…) and manually set by the driver</t>
  </si>
  <si>
    <t xml:space="preserve">Seat Heating and Seat Cooling </t>
  </si>
  <si>
    <t>Merged 2 items in 1</t>
  </si>
  <si>
    <t>Set driving mode e.g. fully electric to hybrid or other mode</t>
  </si>
  <si>
    <t>Added detail</t>
  </si>
  <si>
    <t>Time critical</t>
  </si>
  <si>
    <t>Vehicle settings</t>
  </si>
  <si>
    <t>Setting a driving mode isn't time-critical</t>
  </si>
  <si>
    <t>Screen brightness</t>
  </si>
  <si>
    <t>Modern cars usually adjust cluster/IVIS brightness automatically</t>
  </si>
  <si>
    <t>Interior lights</t>
  </si>
  <si>
    <t>Moved to Comfort category  (shouldn't belong to the Driving category )</t>
  </si>
  <si>
    <t>Interior lights are NOT time critical</t>
  </si>
  <si>
    <t>Demist rear</t>
  </si>
  <si>
    <t>Max 1 intermediate steps</t>
  </si>
  <si>
    <t>Demist side mirrors</t>
  </si>
  <si>
    <t>Wipers front and rear</t>
  </si>
  <si>
    <t>Several changes</t>
  </si>
  <si>
    <t>Wiper front auto mode</t>
  </si>
  <si>
    <t>Front fog light</t>
  </si>
  <si>
    <t>Not a critical situation. Fog lights are not going to make you see through the fog, it's "just" for other users to see you</t>
  </si>
  <si>
    <t>Side mirrors</t>
  </si>
  <si>
    <t>Sometimes adjusting your mirror must be done in complex situations. The criteria is now right; before, it was OK to have this action done in 2+ steps..</t>
  </si>
  <si>
    <t>Rearview mirror</t>
  </si>
  <si>
    <t>SCF</t>
  </si>
  <si>
    <t>Merged all SCF categories (ACC, ISL, Manual Limiter…)</t>
  </si>
  <si>
    <t>Simplified assessment</t>
  </si>
  <si>
    <t>Activate / deactivate</t>
  </si>
  <si>
    <t>Added "Change modes"</t>
  </si>
  <si>
    <t>Change following distance</t>
  </si>
  <si>
    <t>Depends on the traffic you might want to change the following distance often</t>
  </si>
  <si>
    <t>LSS</t>
  </si>
  <si>
    <t>Deleted LKA</t>
  </si>
  <si>
    <t>No added value</t>
  </si>
  <si>
    <t>Scores</t>
  </si>
  <si>
    <t>Incorporated modifiers</t>
  </si>
  <si>
    <t>Essential driving information</t>
  </si>
  <si>
    <t>Taken out of the main criteria. New criteria: into driver's line of sight</t>
  </si>
  <si>
    <t>If not in driver's line of sight, deducting 0.25 points per element</t>
  </si>
  <si>
    <t>Workshop</t>
  </si>
  <si>
    <t>Added some details</t>
  </si>
  <si>
    <t>In response to ACEA feedback</t>
  </si>
  <si>
    <t>familiarity</t>
  </si>
  <si>
    <t>vehicle familiarity scale added to test procedure for June workshop Leystad to assess effect of inspector familiar/unfamiliar with the car</t>
  </si>
  <si>
    <t>inter-rater reliability</t>
  </si>
  <si>
    <t xml:space="preserve">no change, explanation only: which functions are frequently used, time critical and/or in a complex situation have been agreed by the WG and are a fixed part of the protocol. </t>
  </si>
  <si>
    <t>Spreadsheet tab 'Direct Physical Input": "JLR 16/5 I disagree with this categorisation. What are the criteria that are being used to determine what is good and bad?"</t>
  </si>
  <si>
    <t>this tabs shows examples of what is considered a Direct Physical Input. The criteria are a result of the definition for a Direct Physical Input.</t>
  </si>
  <si>
    <t>Priority</t>
  </si>
  <si>
    <t xml:space="preserve">Target </t>
  </si>
  <si>
    <t>Action</t>
  </si>
  <si>
    <t>Status</t>
  </si>
  <si>
    <t>Intermediate</t>
  </si>
  <si>
    <t>Apply assessment to a few existing vehicles</t>
  </si>
  <si>
    <t>To be done</t>
  </si>
  <si>
    <t>PASS/FAIL? Or sliding scale point distribution? (e.g., direct physical input is better than direct touch input even though they're both valid for some items)</t>
  </si>
  <si>
    <t>To be discussed</t>
  </si>
  <si>
    <t>Immediate</t>
  </si>
  <si>
    <t>Fill in columns I to M in "General Cockpit Controls" sheet</t>
  </si>
  <si>
    <t>Essential/Driving-related information is located close to driver’s expected line of sight in
approx. +/- 15° from the driver´s normal forward view to the road scene, e.g. head up display)</t>
  </si>
  <si>
    <t>Include tasks for Speed Assistance (e.g., ISL)</t>
  </si>
  <si>
    <t>Automate the spreadsheet with formulas</t>
  </si>
  <si>
    <t>Future strategy</t>
  </si>
  <si>
    <t>Accounting for familarity/exposure in the assessment? --&gt; 2029</t>
  </si>
  <si>
    <t>Item no. 9 in HMI Design Guidelines</t>
  </si>
  <si>
    <t>Addressing individual driver differences and how the HMI is adapted to these variances / driver compatibility? --&gt; 2029</t>
  </si>
  <si>
    <t>Menu-based touch / physical-haptic input (max. 1 intermediate step)</t>
  </si>
  <si>
    <t>Direct touch / physical-haptic input (always accessible)</t>
  </si>
  <si>
    <t>Direct voice input</t>
  </si>
  <si>
    <t>Direct physical input (e.g. button, pedal, switch, etc.)</t>
  </si>
  <si>
    <t>N/A</t>
  </si>
  <si>
    <t>PASS</t>
  </si>
  <si>
    <t>FAIL</t>
  </si>
  <si>
    <t>a1</t>
  </si>
  <si>
    <t>Not fitted</t>
  </si>
  <si>
    <t>Score is pass fail for each subcategory</t>
  </si>
  <si>
    <t>a2</t>
  </si>
  <si>
    <t>Modifiers are incorporated in the pass/fail requirements</t>
  </si>
  <si>
    <t>a3</t>
  </si>
  <si>
    <t>-</t>
  </si>
  <si>
    <t>Location</t>
  </si>
  <si>
    <t>Tactile ref</t>
  </si>
  <si>
    <t xml:space="preserve">Kinesthetic </t>
  </si>
  <si>
    <t>Essential driving information will also be implemented as requirements under Lights and ADAS</t>
  </si>
  <si>
    <t>b1</t>
  </si>
  <si>
    <t>Audible/Visual</t>
  </si>
  <si>
    <t>b2</t>
  </si>
  <si>
    <t>Haptic</t>
  </si>
  <si>
    <t>b3</t>
  </si>
  <si>
    <t>Kinesthetic</t>
  </si>
  <si>
    <t>NO</t>
  </si>
  <si>
    <t>Design norm inconsistency</t>
  </si>
  <si>
    <t>No Id. by tactility</t>
  </si>
  <si>
    <t>Haptic instead of kinesthetic</t>
  </si>
  <si>
    <t>125-e-distraction-due-to-vehicle-operation-data.pdf (udv.de)</t>
  </si>
  <si>
    <t>b4</t>
  </si>
  <si>
    <t>YES</t>
  </si>
  <si>
    <t xml:space="preserve">Not in expected  location during applicable use cases for activation </t>
  </si>
  <si>
    <t>No Physical separation</t>
  </si>
  <si>
    <t>OK</t>
  </si>
  <si>
    <t>Requirements</t>
  </si>
  <si>
    <t>Scoring</t>
  </si>
  <si>
    <t xml:space="preserve">Scores </t>
  </si>
  <si>
    <t>Assessment Criteria</t>
  </si>
  <si>
    <t>c1</t>
  </si>
  <si>
    <t>TRUE</t>
  </si>
  <si>
    <t>Press doesn’t feel like button</t>
  </si>
  <si>
    <t>Subcategory</t>
  </si>
  <si>
    <t>Functions</t>
  </si>
  <si>
    <t>Actions/Tasks</t>
  </si>
  <si>
    <t>Function Implementation</t>
  </si>
  <si>
    <t>Meets Requirement 1 and 2?</t>
  </si>
  <si>
    <t>Requirement 1</t>
  </si>
  <si>
    <t>Requirement 2</t>
  </si>
  <si>
    <t>Control Identification
(See Control Identifcation tab)</t>
  </si>
  <si>
    <t>Control Response</t>
  </si>
  <si>
    <t>Multi Step</t>
  </si>
  <si>
    <t>Initial judgement</t>
  </si>
  <si>
    <t>Maximum available Score</t>
  </si>
  <si>
    <t>Resulting Score</t>
  </si>
  <si>
    <t>a) Control Identification</t>
  </si>
  <si>
    <t>b) Control Response</t>
  </si>
  <si>
    <t>c) Multi-step</t>
  </si>
  <si>
    <t>a</t>
  </si>
  <si>
    <t>b</t>
  </si>
  <si>
    <t>c</t>
  </si>
  <si>
    <t>Modifier Result</t>
  </si>
  <si>
    <t>Calculated score</t>
  </si>
  <si>
    <t>External cause for usage?</t>
  </si>
  <si>
    <t>Time critical?</t>
  </si>
  <si>
    <t>High frequency of usage?</t>
  </si>
  <si>
    <t>Requires VATS?</t>
  </si>
  <si>
    <t>In complex situations?</t>
  </si>
  <si>
    <t>Immediate reaction necessary?</t>
  </si>
  <si>
    <t>Menu-based input (2+ steps)</t>
  </si>
  <si>
    <t>Menu-based physical haptic input (max. 1 intermediate step)</t>
  </si>
  <si>
    <t>Menu-based voice input</t>
  </si>
  <si>
    <t>Direct voice input (optimised for minimal distraction)</t>
  </si>
  <si>
    <t>c2</t>
  </si>
  <si>
    <t>FALSE</t>
  </si>
  <si>
    <r>
      <t>Driving</t>
    </r>
    <r>
      <rPr>
        <b/>
        <sz val="8"/>
        <rFont val="Calibri"/>
        <family val="2"/>
      </rPr>
      <t>  </t>
    </r>
  </si>
  <si>
    <t>Driving Controls</t>
  </si>
  <si>
    <t>Direction Indicator</t>
  </si>
  <si>
    <t>Activate left and right</t>
  </si>
  <si>
    <t>Must meet the definition of direct physical input</t>
  </si>
  <si>
    <t>Control identification - Expected Location</t>
  </si>
  <si>
    <t>Gear selector</t>
  </si>
  <si>
    <t>Select Forward then Neutral then Rearward position</t>
  </si>
  <si>
    <t>Hazard light</t>
  </si>
  <si>
    <t>Activate and deactivate</t>
  </si>
  <si>
    <t>e-Call</t>
  </si>
  <si>
    <t>Opening the safety cap not considered as 'step'</t>
  </si>
  <si>
    <t xml:space="preserve">Activate </t>
  </si>
  <si>
    <t>Horn</t>
  </si>
  <si>
    <t>Activate</t>
  </si>
  <si>
    <t>Vision</t>
  </si>
  <si>
    <t>Wiper front</t>
  </si>
  <si>
    <t>Activate / Change speed / Deactivate (Manual mode)</t>
  </si>
  <si>
    <t>Activate washing fluid (Manual mode)</t>
  </si>
  <si>
    <t>Activate / Deactivate / Change Sensitivity (Auto Mode)</t>
  </si>
  <si>
    <t>Wiper rear</t>
  </si>
  <si>
    <t>Demist / Defrost</t>
  </si>
  <si>
    <t>Activate / Deactivate front</t>
  </si>
  <si>
    <t>Must be possible to identify the interaction area by tactility (e.g., ridges) OR the interaction area must be sufficiently large AND sufficiently separated from other areas</t>
  </si>
  <si>
    <t>Activate / Deactivate rear</t>
  </si>
  <si>
    <t>Side Mirrors (external)</t>
  </si>
  <si>
    <t>Can be a 2-step operation, where:
- Both steps must be always accessible
- Both steps are located in the same region
- First step is used for switching left/right sides</t>
  </si>
  <si>
    <t>Adjust to your liking</t>
  </si>
  <si>
    <t>Lights</t>
  </si>
  <si>
    <t>Turn on / off (also activate/deactivate auto)</t>
  </si>
  <si>
    <t>Essential driving information - must be in direct driver's line of sight</t>
  </si>
  <si>
    <t>Full Beam</t>
  </si>
  <si>
    <t>Control identification - Expected Location AND 
Essential driving information - must be in direct driver's line of sight</t>
  </si>
  <si>
    <t>Adjust all the range (IF automatic adjustment is NOT available)</t>
  </si>
  <si>
    <t>Front foglight</t>
  </si>
  <si>
    <t>Activate and deactivate (IF FITTED)</t>
  </si>
  <si>
    <t>Rear foglight</t>
  </si>
  <si>
    <t>ADAS</t>
  </si>
  <si>
    <t>Vehicle Assistance</t>
  </si>
  <si>
    <t xml:space="preserve">Activate / Deactivate </t>
  </si>
  <si>
    <t>Set following distance 
(if not automatically adjusted according to environment)</t>
  </si>
  <si>
    <t>Set speed</t>
  </si>
  <si>
    <t xml:space="preserve">Change between different SCF (Speed Control Functions) </t>
  </si>
  <si>
    <t>Comfort &amp; Infotainment</t>
  </si>
  <si>
    <t>Audio Entertainment</t>
  </si>
  <si>
    <t>Change the audio source from radio to media</t>
  </si>
  <si>
    <t>There MUST be an alternative to the voice command AND there MUST be a dedicated button for voice command.</t>
  </si>
  <si>
    <t>Play &lt;artist name/song title/genre type&gt;</t>
  </si>
  <si>
    <t>Adjusting volume</t>
  </si>
  <si>
    <t>Adjusting volume and Muting must be CLUSTERED to score points
Muting can be merged with volume if possible to do in ONE action</t>
  </si>
  <si>
    <t>Mute the audio system (also allows pause/stop)</t>
  </si>
  <si>
    <t>Calling and dialling</t>
  </si>
  <si>
    <t>Answering an incoming phone call*</t>
  </si>
  <si>
    <t>include an additional function/action to REJECT call in the Assessment Spreadsheet</t>
  </si>
  <si>
    <t>Reject an incoming phone call</t>
  </si>
  <si>
    <t>Navigation system</t>
  </si>
  <si>
    <t>Direct touch and direct physical input also allowed</t>
  </si>
  <si>
    <t>End navigation</t>
  </si>
  <si>
    <t>Can be a 2-step operation, where:
- Both steps must be always accessible
- Both steps are located in the same region
- First step is used for switching functionalities</t>
  </si>
  <si>
    <t>Changing temperature setting</t>
  </si>
  <si>
    <t>Adjust fan speed to your liking (when no auto mode available linked to temperature)</t>
  </si>
  <si>
    <t>Vent control (flow direction, shut/open)</t>
  </si>
  <si>
    <t>Activate / Deactivate the air recirculation mode</t>
  </si>
  <si>
    <t>Deactivate the climate system</t>
  </si>
  <si>
    <t>Steering wheel heating</t>
  </si>
  <si>
    <t>Windows</t>
  </si>
  <si>
    <t>Open/close fully the driver/passenger window</t>
  </si>
  <si>
    <t>Open/close rear windows</t>
  </si>
  <si>
    <t>Other</t>
  </si>
  <si>
    <t>Doors</t>
  </si>
  <si>
    <t>Lock/Unlock doors</t>
  </si>
  <si>
    <t>Adjust the seat forwards/backwards (distance &amp; angle) to your liking</t>
  </si>
  <si>
    <t>Interior Lights</t>
  </si>
  <si>
    <t>Turn on /off</t>
  </si>
  <si>
    <t>Total Score</t>
  </si>
  <si>
    <t>TOTAL</t>
  </si>
  <si>
    <t>Seat heating and/or Seat cooling</t>
  </si>
  <si>
    <t>Call &lt;Contact name in list of voice commands&gt;</t>
  </si>
  <si>
    <t>Navigate to &lt;point of interest in list of voice commands&gt;</t>
  </si>
  <si>
    <t>Navigate to &lt;a stored location in list of voice commands&gt;</t>
  </si>
  <si>
    <t>Navigate to &lt;a location address in list of voice commands&gt;</t>
  </si>
  <si>
    <t>Evaluation (to be filled in by test laboratory)</t>
  </si>
  <si>
    <t>Assessment Scope</t>
  </si>
  <si>
    <t>Turn on / off (also override auto)</t>
  </si>
  <si>
    <t>Exterior light (Low beam)</t>
  </si>
  <si>
    <t>If the vehicle is equipped with rear lamps are always ON, more than 2 steps is allowed (mark as N/A in Function implementation logic)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</si>
</sst>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8"/>
      <name val="Calibri"/>
      <family val="2"/>
    </font>
    <font>
      <b/>
      <sz val="10"/>
      <name val="Calibri"/>
      <family val="2"/>
    </font>
    <font>
      <b/>
      <sz val="8"/>
      <name val="Calibri"/>
      <family val="2"/>
    </font>
    <font>
      <u/>
      <sz val="11"/>
      <name val="Calibri"/>
      <family val="2"/>
      <scheme val="minor"/>
    </font>
    <font>
      <b/>
      <sz val="11"/>
      <color theme="0"/>
      <name val="Calibri"/>
      <family val="2"/>
    </font>
    <font>
      <b/>
      <sz val="14"/>
      <name val="Calibri"/>
      <family val="2"/>
    </font>
    <font>
      <b/>
      <sz val="22"/>
      <name val="Calibri"/>
      <family val="2"/>
      <scheme val="minor"/>
    </font>
    <font>
      <b/>
      <sz val="22"/>
      <name val="Calibri"/>
      <family val="2"/>
    </font>
    <font>
      <sz val="10"/>
      <name val="Calibri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249977111117893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05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0" xfId="0" quotePrefix="1"/>
    <xf numFmtId="0" fontId="5" fillId="7" borderId="1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/>
    <xf numFmtId="15" fontId="0" fillId="0" borderId="0" xfId="0" applyNumberFormat="1"/>
    <xf numFmtId="0" fontId="12" fillId="0" borderId="0" xfId="0" applyFont="1"/>
    <xf numFmtId="0" fontId="13" fillId="0" borderId="0" xfId="0" applyFont="1"/>
    <xf numFmtId="15" fontId="8" fillId="0" borderId="0" xfId="0" applyNumberFormat="1" applyFont="1"/>
    <xf numFmtId="0" fontId="4" fillId="0" borderId="10" xfId="0" applyFont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horizontal="center" vertical="center" wrapText="1"/>
    </xf>
    <xf numFmtId="0" fontId="14" fillId="7" borderId="26" xfId="0" applyFont="1" applyFill="1" applyBorder="1" applyAlignment="1">
      <alignment horizontal="center" vertical="center" wrapText="1"/>
    </xf>
    <xf numFmtId="0" fontId="14" fillId="7" borderId="19" xfId="0" applyFont="1" applyFill="1" applyBorder="1" applyAlignment="1">
      <alignment horizontal="center" vertical="center" wrapText="1"/>
    </xf>
    <xf numFmtId="0" fontId="14" fillId="7" borderId="24" xfId="0" applyFont="1" applyFill="1" applyBorder="1" applyAlignment="1">
      <alignment horizontal="center" vertical="center" wrapText="1"/>
    </xf>
    <xf numFmtId="0" fontId="14" fillId="7" borderId="20" xfId="0" applyFont="1" applyFill="1" applyBorder="1" applyAlignment="1">
      <alignment horizontal="center" vertical="center" wrapText="1"/>
    </xf>
    <xf numFmtId="0" fontId="14" fillId="7" borderId="27" xfId="0" applyFont="1" applyFill="1" applyBorder="1" applyAlignment="1">
      <alignment horizontal="center" vertical="center" wrapText="1"/>
    </xf>
    <xf numFmtId="0" fontId="14" fillId="7" borderId="21" xfId="0" applyFont="1" applyFill="1" applyBorder="1" applyAlignment="1">
      <alignment horizontal="center" vertical="center" wrapText="1"/>
    </xf>
    <xf numFmtId="15" fontId="0" fillId="0" borderId="28" xfId="0" applyNumberFormat="1" applyBorder="1"/>
    <xf numFmtId="0" fontId="0" fillId="0" borderId="28" xfId="0" applyBorder="1"/>
    <xf numFmtId="0" fontId="6" fillId="0" borderId="0" xfId="1" applyBorder="1" applyAlignment="1">
      <alignment wrapText="1"/>
    </xf>
    <xf numFmtId="0" fontId="6" fillId="0" borderId="28" xfId="1" applyBorder="1" applyAlignment="1">
      <alignment wrapText="1"/>
    </xf>
    <xf numFmtId="0" fontId="9" fillId="6" borderId="0" xfId="0" applyFont="1" applyFill="1" applyAlignment="1">
      <alignment wrapText="1"/>
    </xf>
    <xf numFmtId="0" fontId="14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5" fillId="9" borderId="25" xfId="0" applyFont="1" applyFill="1" applyBorder="1" applyAlignment="1">
      <alignment horizontal="center" vertical="center" wrapText="1"/>
    </xf>
    <xf numFmtId="16" fontId="0" fillId="0" borderId="0" xfId="0" applyNumberFormat="1"/>
    <xf numFmtId="0" fontId="5" fillId="0" borderId="1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5" fillId="7" borderId="20" xfId="0" applyFont="1" applyFill="1" applyBorder="1" applyAlignment="1">
      <alignment horizontal="left" vertical="center" wrapText="1"/>
    </xf>
    <xf numFmtId="0" fontId="5" fillId="7" borderId="21" xfId="0" applyFont="1" applyFill="1" applyBorder="1" applyAlignment="1">
      <alignment horizontal="left" vertical="center" wrapText="1"/>
    </xf>
    <xf numFmtId="0" fontId="5" fillId="7" borderId="19" xfId="0" applyFont="1" applyFill="1" applyBorder="1" applyAlignment="1">
      <alignment horizontal="lef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quotePrefix="1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2" xfId="0" quotePrefix="1" applyFont="1" applyBorder="1" applyAlignment="1">
      <alignment horizontal="left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4" xfId="0" quotePrefix="1" applyFont="1" applyBorder="1" applyAlignment="1">
      <alignment vertical="center" wrapText="1"/>
    </xf>
    <xf numFmtId="0" fontId="5" fillId="0" borderId="14" xfId="0" quotePrefix="1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quotePrefix="1" applyFont="1" applyAlignment="1">
      <alignment horizontal="left" vertical="center" wrapText="1"/>
    </xf>
    <xf numFmtId="0" fontId="5" fillId="7" borderId="5" xfId="0" applyFont="1" applyFill="1" applyBorder="1" applyAlignment="1">
      <alignment horizontal="left" vertical="center" wrapText="1"/>
    </xf>
    <xf numFmtId="2" fontId="4" fillId="0" borderId="0" xfId="0" applyNumberFormat="1" applyFont="1" applyAlignment="1">
      <alignment horizontal="center" vertical="center"/>
    </xf>
    <xf numFmtId="0" fontId="8" fillId="0" borderId="34" xfId="0" applyFont="1" applyBorder="1"/>
    <xf numFmtId="0" fontId="1" fillId="0" borderId="34" xfId="0" applyFont="1" applyBorder="1" applyAlignment="1">
      <alignment horizontal="left" vertical="center" wrapText="1"/>
    </xf>
    <xf numFmtId="0" fontId="4" fillId="0" borderId="34" xfId="0" applyFont="1" applyBorder="1"/>
    <xf numFmtId="0" fontId="5" fillId="0" borderId="40" xfId="0" applyFont="1" applyBorder="1" applyAlignment="1">
      <alignment horizontal="center" vertical="center" wrapText="1"/>
    </xf>
    <xf numFmtId="0" fontId="14" fillId="7" borderId="41" xfId="0" applyFont="1" applyFill="1" applyBorder="1" applyAlignment="1">
      <alignment horizontal="center" vertical="center" wrapText="1"/>
    </xf>
    <xf numFmtId="0" fontId="14" fillId="7" borderId="35" xfId="0" applyFont="1" applyFill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5" fillId="0" borderId="0" xfId="0" quotePrefix="1" applyFont="1" applyAlignment="1">
      <alignment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0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43" xfId="0" applyFont="1" applyFill="1" applyBorder="1" applyAlignment="1">
      <alignment horizontal="center" vertical="center" wrapText="1"/>
    </xf>
    <xf numFmtId="0" fontId="5" fillId="10" borderId="17" xfId="0" applyFont="1" applyFill="1" applyBorder="1" applyAlignment="1">
      <alignment horizontal="center" vertical="center" wrapText="1"/>
    </xf>
    <xf numFmtId="0" fontId="5" fillId="10" borderId="18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2" fillId="8" borderId="47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46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11" borderId="23" xfId="0" applyFont="1" applyFill="1" applyBorder="1" applyAlignment="1">
      <alignment horizontal="center" vertical="center" wrapText="1"/>
    </xf>
    <xf numFmtId="0" fontId="5" fillId="10" borderId="16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left" vertical="center" wrapText="1"/>
    </xf>
    <xf numFmtId="0" fontId="5" fillId="10" borderId="9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33" xfId="0" applyFont="1" applyFill="1" applyBorder="1" applyAlignment="1">
      <alignment horizontal="center" vertical="center" wrapText="1"/>
    </xf>
    <xf numFmtId="0" fontId="5" fillId="0" borderId="39" xfId="0" applyFont="1" applyBorder="1" applyAlignment="1">
      <alignment horizontal="left" vertical="center" wrapText="1"/>
    </xf>
    <xf numFmtId="0" fontId="5" fillId="7" borderId="40" xfId="0" applyFont="1" applyFill="1" applyBorder="1" applyAlignment="1">
      <alignment horizontal="left" vertical="center" wrapText="1"/>
    </xf>
    <xf numFmtId="0" fontId="17" fillId="0" borderId="0" xfId="1" applyFont="1" applyAlignment="1">
      <alignment horizontal="left"/>
    </xf>
    <xf numFmtId="0" fontId="2" fillId="2" borderId="47" xfId="0" applyFont="1" applyFill="1" applyBorder="1" applyAlignment="1">
      <alignment horizontal="center" vertical="center" wrapText="1"/>
    </xf>
    <xf numFmtId="0" fontId="2" fillId="5" borderId="23" xfId="0" applyFont="1" applyFill="1" applyBorder="1" applyAlignment="1">
      <alignment horizontal="center" vertical="center" wrapText="1"/>
    </xf>
    <xf numFmtId="0" fontId="2" fillId="5" borderId="46" xfId="0" applyFont="1" applyFill="1" applyBorder="1" applyAlignment="1">
      <alignment horizontal="center" vertical="center" wrapText="1"/>
    </xf>
    <xf numFmtId="0" fontId="18" fillId="12" borderId="3" xfId="0" applyFont="1" applyFill="1" applyBorder="1" applyAlignment="1">
      <alignment horizontal="center" vertical="center" wrapText="1"/>
    </xf>
    <xf numFmtId="0" fontId="18" fillId="12" borderId="25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18" fillId="12" borderId="44" xfId="0" applyFont="1" applyFill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0" fontId="22" fillId="7" borderId="21" xfId="0" applyFont="1" applyFill="1" applyBorder="1" applyAlignment="1">
      <alignment horizontal="left" vertical="center" wrapText="1"/>
    </xf>
    <xf numFmtId="0" fontId="22" fillId="0" borderId="6" xfId="0" applyFont="1" applyBorder="1" applyAlignment="1">
      <alignment horizontal="center" vertical="center" wrapText="1"/>
    </xf>
    <xf numFmtId="0" fontId="5" fillId="10" borderId="5" xfId="0" applyFont="1" applyFill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10" borderId="52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vertical="center" wrapText="1"/>
    </xf>
    <xf numFmtId="0" fontId="5" fillId="10" borderId="49" xfId="0" applyFont="1" applyFill="1" applyBorder="1" applyAlignment="1">
      <alignment vertical="center" wrapText="1"/>
    </xf>
    <xf numFmtId="0" fontId="5" fillId="10" borderId="3" xfId="0" applyFont="1" applyFill="1" applyBorder="1" applyAlignment="1">
      <alignment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7" borderId="19" xfId="0" applyFont="1" applyFill="1" applyBorder="1" applyAlignment="1" applyProtection="1">
      <alignment horizontal="left" vertical="center" wrapText="1"/>
      <protection locked="0"/>
    </xf>
    <xf numFmtId="0" fontId="5" fillId="7" borderId="4" xfId="0" applyFont="1" applyFill="1" applyBorder="1" applyAlignment="1" applyProtection="1">
      <alignment horizontal="center" vertical="center" wrapText="1"/>
      <protection locked="0"/>
    </xf>
    <xf numFmtId="0" fontId="5" fillId="7" borderId="16" xfId="0" applyFont="1" applyFill="1" applyBorder="1" applyAlignment="1" applyProtection="1">
      <alignment horizontal="center" vertical="center" wrapText="1"/>
      <protection locked="0"/>
    </xf>
    <xf numFmtId="0" fontId="5" fillId="7" borderId="20" xfId="0" applyFont="1" applyFill="1" applyBorder="1" applyAlignment="1" applyProtection="1">
      <alignment horizontal="left" vertical="center" wrapText="1"/>
      <protection locked="0"/>
    </xf>
    <xf numFmtId="0" fontId="5" fillId="7" borderId="5" xfId="0" applyFont="1" applyFill="1" applyBorder="1" applyAlignment="1" applyProtection="1">
      <alignment horizontal="center" vertical="center" wrapText="1"/>
      <protection locked="0"/>
    </xf>
    <xf numFmtId="0" fontId="5" fillId="7" borderId="17" xfId="0" applyFont="1" applyFill="1" applyBorder="1" applyAlignment="1" applyProtection="1">
      <alignment horizontal="center" vertical="center" wrapText="1"/>
      <protection locked="0"/>
    </xf>
    <xf numFmtId="0" fontId="5" fillId="7" borderId="35" xfId="0" applyFont="1" applyFill="1" applyBorder="1" applyAlignment="1" applyProtection="1">
      <alignment horizontal="left" vertical="center" wrapText="1"/>
      <protection locked="0"/>
    </xf>
    <xf numFmtId="0" fontId="5" fillId="7" borderId="40" xfId="0" applyFont="1" applyFill="1" applyBorder="1" applyAlignment="1" applyProtection="1">
      <alignment horizontal="center" vertical="center" wrapText="1"/>
      <protection locked="0"/>
    </xf>
    <xf numFmtId="0" fontId="5" fillId="7" borderId="43" xfId="0" applyFont="1" applyFill="1" applyBorder="1" applyAlignment="1" applyProtection="1">
      <alignment horizontal="center" vertical="center" wrapText="1"/>
      <protection locked="0"/>
    </xf>
    <xf numFmtId="0" fontId="5" fillId="7" borderId="21" xfId="0" applyFont="1" applyFill="1" applyBorder="1" applyAlignment="1" applyProtection="1">
      <alignment horizontal="left" vertical="center" wrapText="1"/>
      <protection locked="0"/>
    </xf>
    <xf numFmtId="0" fontId="5" fillId="7" borderId="6" xfId="0" applyFont="1" applyFill="1" applyBorder="1" applyAlignment="1" applyProtection="1">
      <alignment horizontal="center" vertical="center" wrapText="1"/>
      <protection locked="0"/>
    </xf>
    <xf numFmtId="0" fontId="5" fillId="7" borderId="18" xfId="0" applyFont="1" applyFill="1" applyBorder="1" applyAlignment="1" applyProtection="1">
      <alignment vertical="center" wrapText="1"/>
      <protection locked="0"/>
    </xf>
    <xf numFmtId="0" fontId="5" fillId="7" borderId="16" xfId="0" applyFont="1" applyFill="1" applyBorder="1" applyAlignment="1" applyProtection="1">
      <alignment vertical="center" wrapText="1"/>
      <protection locked="0"/>
    </xf>
    <xf numFmtId="0" fontId="5" fillId="7" borderId="17" xfId="0" applyFont="1" applyFill="1" applyBorder="1" applyAlignment="1" applyProtection="1">
      <alignment vertical="center" wrapText="1"/>
      <protection locked="0"/>
    </xf>
    <xf numFmtId="0" fontId="5" fillId="7" borderId="5" xfId="0" applyFont="1" applyFill="1" applyBorder="1" applyAlignment="1" applyProtection="1">
      <alignment vertical="center" wrapText="1"/>
      <protection locked="0"/>
    </xf>
    <xf numFmtId="0" fontId="5" fillId="7" borderId="6" xfId="0" applyFont="1" applyFill="1" applyBorder="1" applyAlignment="1" applyProtection="1">
      <alignment vertical="center" wrapText="1"/>
      <protection locked="0"/>
    </xf>
    <xf numFmtId="0" fontId="5" fillId="7" borderId="18" xfId="0" applyFont="1" applyFill="1" applyBorder="1" applyAlignment="1" applyProtection="1">
      <alignment horizontal="center" vertical="center" wrapText="1"/>
      <protection locked="0"/>
    </xf>
    <xf numFmtId="0" fontId="20" fillId="0" borderId="32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45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5" fillId="10" borderId="16" xfId="0" applyFont="1" applyFill="1" applyBorder="1" applyAlignment="1">
      <alignment horizontal="center" vertical="center" wrapText="1"/>
    </xf>
    <xf numFmtId="0" fontId="5" fillId="10" borderId="17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5" fillId="10" borderId="18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5" fillId="0" borderId="40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164" fontId="15" fillId="0" borderId="33" xfId="0" applyNumberFormat="1" applyFont="1" applyBorder="1" applyAlignment="1">
      <alignment horizontal="center" vertical="center" wrapText="1"/>
    </xf>
    <xf numFmtId="164" fontId="15" fillId="0" borderId="22" xfId="0" applyNumberFormat="1" applyFont="1" applyBorder="1" applyAlignment="1">
      <alignment horizontal="center" vertical="center" wrapText="1"/>
    </xf>
    <xf numFmtId="164" fontId="15" fillId="0" borderId="42" xfId="0" applyNumberFormat="1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10" borderId="40" xfId="0" applyFont="1" applyFill="1" applyBorder="1" applyAlignment="1">
      <alignment horizontal="center" vertical="center" wrapText="1"/>
    </xf>
    <xf numFmtId="0" fontId="5" fillId="10" borderId="49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2" fontId="20" fillId="0" borderId="25" xfId="0" applyNumberFormat="1" applyFont="1" applyBorder="1" applyAlignment="1">
      <alignment horizontal="center" vertical="center"/>
    </xf>
    <xf numFmtId="2" fontId="20" fillId="0" borderId="51" xfId="0" applyNumberFormat="1" applyFont="1" applyBorder="1" applyAlignment="1">
      <alignment horizontal="center" vertical="center"/>
    </xf>
    <xf numFmtId="2" fontId="20" fillId="0" borderId="45" xfId="0" applyNumberFormat="1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vertical="center" wrapText="1"/>
    </xf>
    <xf numFmtId="0" fontId="5" fillId="10" borderId="29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4">
    <dxf>
      <fill>
        <patternFill>
          <bgColor rgb="FFFFC000"/>
        </patternFill>
      </fill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57</xdr:col>
      <xdr:colOff>504825</xdr:colOff>
      <xdr:row>0</xdr:row>
      <xdr:rowOff>-4333009</xdr:rowOff>
    </xdr:from>
    <xdr:to>
      <xdr:col>63</xdr:col>
      <xdr:colOff>377823</xdr:colOff>
      <xdr:row>0</xdr:row>
      <xdr:rowOff>-2057400</xdr:rowOff>
    </xdr:to>
    <xdr:pic>
      <xdr:nvPicPr>
        <xdr:cNvPr id="2" name="Imagen 1" descr="Texto&#10;&#10;Descripción generada automáticamente">
          <a:extLst>
            <a:ext uri="{FF2B5EF4-FFF2-40B4-BE49-F238E27FC236}">
              <a16:creationId xmlns:a16="http://schemas.microsoft.com/office/drawing/2014/main" id="{00000000-0008-0000-0200-000002000000}"/>
            </a:ext>
            <a:ext uri="{147F2762-F138-4A5C-976F-8EAC2B608ADB}">
              <a16:predDERef xmlns:a16="http://schemas.microsoft.com/office/drawing/2014/main" pred="{69E51972-0EFE-E688-1C50-AD29AC5499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1955" r="26667" b="15173"/>
        <a:stretch/>
      </xdr:blipFill>
      <xdr:spPr>
        <a:xfrm>
          <a:off x="46291500" y="-7191375"/>
          <a:ext cx="4438650" cy="229552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driano Palao" id="{7FA70634-241B-4131-AA23-9888690698D3}" userId="S::adriano_palao@euroncap.com::985e7900-6297-49bd-928d-b4a1aa19f5a2" providerId="AD"/>
  <person displayName="SAVONA Florian" id="{1B1566C6-480A-4FF8-971F-5C8CCC85B15B}" userId="S::florian.savona@utacceram.com::6b5f6d9c-58ec-4004-9c08-cb8521bbb035" providerId="AD"/>
  <person displayName="SAVONA Florian" id="{FAF12298-F5E6-45A9-8FC2-EFC71394B449}" userId="S::florian.savona_utac.com#ext#@euroncap.onmicrosoft.com::1c2eae3f-6426-4b06-9c57-4c63d5f3b27d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E8737AE-125D-4BF3-AE5A-8A7AC4F125DB}" name="Tabla2" displayName="Tabla2" ref="A3:F13" totalsRowShown="0">
  <autoFilter ref="A3:F13" xr:uid="{6E8737AE-125D-4BF3-AE5A-8A7AC4F125DB}"/>
  <sortState xmlns:xlrd2="http://schemas.microsoft.com/office/spreadsheetml/2017/richdata2" ref="A4:F12">
    <sortCondition descending="1" ref="A3:A12"/>
  </sortState>
  <tableColumns count="6">
    <tableColumn id="1" xr3:uid="{5867915D-60BB-4CBA-8B38-0670A16CA535}" name="Priority" dataDxfId="3"/>
    <tableColumn id="5" xr3:uid="{5BFAF31C-D693-4854-9BCA-A984DCA6E551}" name="Author" dataDxfId="2"/>
    <tableColumn id="6" xr3:uid="{5525D53C-8343-484C-BD34-73FF6EBD27E3}" name="Target " dataDxfId="1"/>
    <tableColumn id="2" xr3:uid="{D2420866-B95B-4E1D-B27A-370626815345}" name="Action"/>
    <tableColumn id="3" xr3:uid="{B33C8BB1-531F-4D53-BBE1-AFCDE3F2A71A}" name="Status"/>
    <tableColumn id="4" xr3:uid="{828E17A9-73DC-4695-8D2C-38B4281D08EB}" name="Remark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6" dT="2024-02-01T08:06:52.51" personId="{FAF12298-F5E6-45A9-8FC2-EFC71394B449}" id="{38357A53-1DED-403F-A36A-9740DBE0C34F}">
    <text>AF to AJ in version 20240129</text>
  </threadedComment>
  <threadedComment ref="D7" dT="2023-11-15T12:59:15.15" personId="{7FA70634-241B-4131-AA23-9888690698D3}" id="{DE77047A-F205-4178-A9D6-25F4D8638F79}">
    <text>Binary assessment: is it in driver's line of sight or not?
E.g., speed, range, SLIF...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Y10" dT="2023-11-15T12:35:33.39" personId="{7FA70634-241B-4131-AA23-9888690698D3}" id="{3C1A6463-1D40-4D3D-A550-AD595EFBA3F2}">
    <text xml:space="preserve">Is the use of the function due to external factors beyond the driver’s control and not a voluntary decision made by the driver? – Yes, visibility is degraded due to an external cause, i.e., precipitation. </text>
  </threadedComment>
  <threadedComment ref="Y10" dT="2024-04-24T08:14:37.53" personId="{1B1566C6-480A-4FF8-971F-5C8CCC85B15B}" id="{F85DAD7E-C870-4AF9-9D04-8FE12030D6F3}" parentId="{3C1A6463-1D40-4D3D-A550-AD595EFBA3F2}">
    <text>YES to improve visual and acoustic perception of the environment and breathability.</text>
  </threadedComment>
  <threadedComment ref="Z10" dT="2023-11-15T12:35:52.39" personId="{7FA70634-241B-4131-AA23-9888690698D3}" id="{0B9B4F1E-BBDA-4396-82FF-6A94106BEFE4}">
    <text xml:space="preserve">Is immediate use of the function (within 10 seconds maximum) required after the triggering event? – Yes, visibility must be restored immediately </text>
  </threadedComment>
  <threadedComment ref="AA10" dT="2023-11-15T12:36:10.99" personId="{7FA70634-241B-4131-AA23-9888690698D3}" id="{29F539D1-CE93-428A-893B-7E93009CD9E1}">
    <text xml:space="preserve">Is an immediate response by the driver required? – Yes, the driver must be able to restore visibility immediately by himself/ herself. Bottom level outcome: direct physical input is recommended. </text>
  </threadedComment>
  <threadedComment ref="AB10" dT="2024-05-15T12:54:10.60" personId="{7FA70634-241B-4131-AA23-9888690698D3}" id="{21F57B17-CD3E-48BE-AA1D-DB747C692F37}">
    <text>VATS: Visual Attention Time Sharing</text>
  </threadedComment>
  <threadedComment ref="AC10" dT="2023-11-15T12:36:28.63" personId="{7FA70634-241B-4131-AA23-9888690698D3}" id="{C689588A-2649-4C22-A6C8-CEE79EA7252E}">
    <text xml:space="preserve">Is the function typically used in or caused by challenging driving situations (e.g., at intersections, on motorway slip roads)? – Yes, limited visibility represents a complex situation. </text>
  </threadedComment>
  <threadedComment ref="AD10" dT="2023-11-15T12:36:45.04" personId="{7FA70634-241B-4131-AA23-9888690698D3}" id="{C2CD22CF-C232-4839-9872-FC6A27F4A53C}">
    <text xml:space="preserve">Is the function used frequently (on almost every trip)? – No, precipitation is not expected on (almost) every trip. </text>
  </threadedComment>
  <threadedComment ref="AF10" dT="2025-07-28T11:08:12.91" personId="{7FA70634-241B-4131-AA23-9888690698D3}" id="{F9823EE9-3C64-432F-853B-27844098B81F}">
    <text>Starting point: Home screen</text>
  </threadedComment>
  <threadedComment ref="AD11" dT="2024-03-13T07:40:45.65" personId="{1B1566C6-480A-4FF8-971F-5C8CCC85B15B}" id="{3751C9B7-413C-455B-B31E-22737E3C9D1D}">
    <text>N/A if 
External cause for usage = NO
Or
Time-critical = NO</text>
  </threadedComment>
  <threadedComment ref="AD12" dT="2024-03-13T07:40:45.65" personId="{1B1566C6-480A-4FF8-971F-5C8CCC85B15B}" id="{32B17DCE-1147-4BA9-AE6F-81BADA40EF9E}">
    <text>N/A if 
External cause for usage = NO
Or
Time-critical = NO</text>
  </threadedComment>
  <threadedComment ref="AD13" dT="2024-03-13T07:40:45.65" personId="{1B1566C6-480A-4FF8-971F-5C8CCC85B15B}" id="{A9D41EA6-79DD-4B9C-8B17-C74FC92B10A1}">
    <text>N/A if 
External cause for usage = NO
Or
Time-critical = NO</text>
  </threadedComment>
  <threadedComment ref="AD14" dT="2024-03-13T07:40:45.65" personId="{1B1566C6-480A-4FF8-971F-5C8CCC85B15B}" id="{93C67839-E2F8-4340-8B01-FD21CE98CA7A}">
    <text>N/A if 
External cause for usage = NO
Or
Time-critical = NO</text>
  </threadedComment>
  <threadedComment ref="AD15" dT="2024-03-13T07:40:45.65" personId="{1B1566C6-480A-4FF8-971F-5C8CCC85B15B}" id="{D4EE7FB5-ADDC-42F3-9F4A-8CBB435594EB}">
    <text>N/A if 
External cause for usage = NO
Or
Time-critical = NO</text>
  </threadedComment>
  <threadedComment ref="AD16" dT="2024-03-13T07:40:45.65" personId="{1B1566C6-480A-4FF8-971F-5C8CCC85B15B}" id="{28FDC784-A5D8-49FC-A795-04EA7B7E3798}">
    <text>N/A if 
External cause for usage = NO
Or
Time-critical = NO</text>
  </threadedComment>
  <threadedComment ref="AD17" dT="2024-03-13T07:40:45.65" personId="{1B1566C6-480A-4FF8-971F-5C8CCC85B15B}" id="{1480DBFE-172D-454A-BBD8-827B02E385DD}">
    <text>N/A if 
External cause for usage = NO
Or
Time-critical = NO</text>
  </threadedComment>
  <threadedComment ref="AD18" dT="2024-03-13T07:40:45.65" personId="{1B1566C6-480A-4FF8-971F-5C8CCC85B15B}" id="{B4D4D8C6-E15F-4A97-9324-B16FEB680455}">
    <text>N/A if 
External cause for usage = NO
Or
Time-critical = NO</text>
  </threadedComment>
  <threadedComment ref="AD19" dT="2024-03-13T07:40:45.65" personId="{1B1566C6-480A-4FF8-971F-5C8CCC85B15B}" id="{52DB55C2-684C-4EB2-9961-48B8913DC7EC}">
    <text>N/A if 
External cause for usage = NO
Or
Time-critical = NO</text>
  </threadedComment>
  <threadedComment ref="AD20" dT="2024-03-13T07:40:45.65" personId="{1B1566C6-480A-4FF8-971F-5C8CCC85B15B}" id="{FA08562F-EC8F-4EC7-8AEC-02AFCFC73A47}">
    <text>N/A if 
External cause for usage = NO
Or
Time-critical = NO</text>
  </threadedComment>
  <threadedComment ref="AD21" dT="2024-03-13T07:40:45.65" personId="{1B1566C6-480A-4FF8-971F-5C8CCC85B15B}" id="{EF064E91-9D3A-4379-B5B4-AF5135E3C8B7}">
    <text>N/A if 
External cause for usage = NO
Or
Time-critical = NO</text>
  </threadedComment>
  <threadedComment ref="AD22" dT="2024-03-13T07:40:45.65" personId="{1B1566C6-480A-4FF8-971F-5C8CCC85B15B}" id="{EA431DF7-A75A-43A2-B541-03A92152BB92}">
    <text>N/A if 
External cause for usage = NO
Or
Time-critical = NO</text>
  </threadedComment>
  <threadedComment ref="AD23" dT="2024-03-13T07:40:45.65" personId="{1B1566C6-480A-4FF8-971F-5C8CCC85B15B}" id="{1D484CA8-F43E-4148-AE43-362C3F656E9C}">
    <text>N/A if 
External cause for usage = NO
Or
Time-critical = NO</text>
  </threadedComment>
  <threadedComment ref="AD24" dT="2024-03-13T07:40:45.65" personId="{1B1566C6-480A-4FF8-971F-5C8CCC85B15B}" id="{45671171-0A12-48C3-B13F-8EE3693B8E04}">
    <text>N/A if 
External cause for usage = NO
Or
Time-critical = NO</text>
  </threadedComment>
  <threadedComment ref="AD25" dT="2024-03-13T07:40:45.65" personId="{1B1566C6-480A-4FF8-971F-5C8CCC85B15B}" id="{9F9FC308-6AD4-44E5-B7E3-56C81FAB7033}">
    <text>N/A if 
External cause for usage = NO
Or
Time-critical = NO</text>
  </threadedComment>
  <threadedComment ref="AD26" dT="2024-03-13T07:40:45.65" personId="{1B1566C6-480A-4FF8-971F-5C8CCC85B15B}" id="{E5211D22-2E76-4FCE-B6E4-BAF306610117}">
    <text>N/A if 
External cause for usage = NO
Or
Time-critical = NO</text>
  </threadedComment>
  <threadedComment ref="AD27" dT="2024-03-13T07:40:45.65" personId="{1B1566C6-480A-4FF8-971F-5C8CCC85B15B}" id="{5B9DFA72-C38D-44E8-ACAB-8B4CA9A1BF38}">
    <text>N/A if 
External cause for usage = NO
Or
Time-critical = NO</text>
  </threadedComment>
  <threadedComment ref="AD28" dT="2024-03-13T07:40:45.65" personId="{1B1566C6-480A-4FF8-971F-5C8CCC85B15B}" id="{25057BC3-FFDC-46F5-8EE8-D3E0F60E951F}">
    <text>N/A if 
External cause for usage = NO
Or
Time-critical = NO</text>
  </threadedComment>
  <threadedComment ref="AD29" dT="2024-03-13T07:40:45.65" personId="{1B1566C6-480A-4FF8-971F-5C8CCC85B15B}" id="{B13C1B8D-7C2C-491C-BAD0-31E85025ADC6}">
    <text>N/A if 
External cause for usage = NO
Or
Time-critical = NO</text>
  </threadedComment>
  <threadedComment ref="AD30" dT="2024-03-13T07:40:45.65" personId="{1B1566C6-480A-4FF8-971F-5C8CCC85B15B}" id="{342991D7-5B65-401D-9EBB-D1519625B9A5}">
    <text>N/A if 
External cause for usage = NO
Or
Time-critical = NO</text>
  </threadedComment>
  <threadedComment ref="AD31" dT="2024-03-13T07:40:45.65" personId="{1B1566C6-480A-4FF8-971F-5C8CCC85B15B}" id="{BE345BE3-DE7E-4A54-B23F-BC15AC80C11C}">
    <text>N/A if 
External cause for usage = NO
Or
Time-critical = NO</text>
  </threadedComment>
  <threadedComment ref="AD33" dT="2024-03-13T07:40:45.65" personId="{1B1566C6-480A-4FF8-971F-5C8CCC85B15B}" id="{DE021B95-F12E-4022-8F26-E9300451948F}">
    <text>N/A if 
External cause for usage = NO
Or
Time-critical = NO</text>
  </threadedComment>
  <threadedComment ref="AD35" dT="2024-03-13T07:40:45.65" personId="{1B1566C6-480A-4FF8-971F-5C8CCC85B15B}" id="{E65ECAFA-7ABE-480F-8025-644F77E1DF0B}">
    <text>N/A if 
External cause for usage = NO
Or
Time-critical = NO</text>
  </threadedComment>
  <threadedComment ref="AD36" dT="2024-03-13T07:40:45.65" personId="{1B1566C6-480A-4FF8-971F-5C8CCC85B15B}" id="{B8E4B8D6-917B-4B17-860C-E6F391492046}">
    <text>N/A if 
External cause for usage = NO
Or
Time-critical = NO</text>
  </threadedComment>
  <threadedComment ref="AD37" dT="2024-03-13T07:40:45.65" personId="{1B1566C6-480A-4FF8-971F-5C8CCC85B15B}" id="{0CD5F062-A7E4-40E0-9E48-A1943FAED62F}">
    <text>N/A if 
External cause for usage = NO
Or
Time-critical = NO</text>
  </threadedComment>
  <threadedComment ref="AD39" dT="2024-03-13T07:40:45.65" personId="{1B1566C6-480A-4FF8-971F-5C8CCC85B15B}" id="{62DF627C-844D-4BFB-842D-B028857FCCD9}">
    <text>N/A if 
External cause for usage = NO
Or
Time-critical = NO</text>
  </threadedComment>
  <threadedComment ref="AD40" dT="2024-03-13T07:40:45.65" personId="{1B1566C6-480A-4FF8-971F-5C8CCC85B15B}" id="{306F9DB7-9C90-4183-9038-2D6582F8752A}">
    <text>N/A if 
External cause for usage = NO
Or
Time-critical = NO</text>
  </threadedComment>
  <threadedComment ref="AD42" dT="2024-03-13T07:40:45.65" personId="{1B1566C6-480A-4FF8-971F-5C8CCC85B15B}" id="{0C0F2A2B-28E6-4E30-9784-EEBC784506A4}">
    <text>N/A if 
External cause for usage = NO
Or
Time-critical = NO</text>
  </threadedComment>
  <threadedComment ref="AD43" dT="2024-03-13T07:40:45.65" personId="{1B1566C6-480A-4FF8-971F-5C8CCC85B15B}" id="{1E5B780A-9B0D-4D0F-BCFA-357166497BE5}">
    <text>N/A if 
External cause for usage = NO
Or
Time-critical = NO</text>
  </threadedComment>
  <threadedComment ref="AD44" dT="2024-03-13T07:40:45.65" personId="{1B1566C6-480A-4FF8-971F-5C8CCC85B15B}" id="{094AFC0F-B4CF-4FD9-9486-E9F56656E4A7}">
    <text>N/A if 
External cause for usage = NO
Or
Time-critical = NO</text>
  </threadedComment>
  <threadedComment ref="AD46" dT="2024-03-13T07:40:45.65" personId="{1B1566C6-480A-4FF8-971F-5C8CCC85B15B}" id="{E42FA408-BE87-4E87-BA6B-E65E9BE8DA0A}">
    <text>N/A if 
External cause for usage = NO
Or
Time-critical = NO</text>
  </threadedComment>
  <threadedComment ref="AD47" dT="2024-03-13T07:40:45.65" personId="{1B1566C6-480A-4FF8-971F-5C8CCC85B15B}" id="{7BE43D2E-D7AE-44C6-B005-43AFCE627F23}">
    <text>N/A if 
External cause for usage = NO
Or
Time-critical = NO</text>
  </threadedComment>
  <threadedComment ref="AD49" dT="2024-03-13T07:40:45.65" personId="{1B1566C6-480A-4FF8-971F-5C8CCC85B15B}" id="{17385710-5CCC-4AFD-BDF2-2F73765F2169}">
    <text>N/A if 
External cause for usage = NO
Or
Time-critical = NO</text>
  </threadedComment>
  <threadedComment ref="AD51" dT="2024-03-13T07:40:45.65" personId="{1B1566C6-480A-4FF8-971F-5C8CCC85B15B}" id="{48765980-5100-4AB5-BE07-02CE999B4CF0}">
    <text>N/A if 
External cause for usage = NO
Or
Time-critical = NO</text>
  </threadedComment>
  <threadedComment ref="AD52" dT="2024-03-13T07:40:45.65" personId="{1B1566C6-480A-4FF8-971F-5C8CCC85B15B}" id="{122418AB-3ABC-4CCF-8F64-7224CAB10EA7}">
    <text>N/A if 
External cause for usage = NO
Or
Time-critical = NO</text>
  </threadedComment>
  <threadedComment ref="AD53" dT="2024-03-13T07:40:45.65" personId="{1B1566C6-480A-4FF8-971F-5C8CCC85B15B}" id="{47EC51B8-8226-440B-8676-3664BA01759C}">
    <text>N/A if 
External cause for usage = NO
Or
Time-critical = NO</text>
  </threadedComment>
  <threadedComment ref="AD54" dT="2024-03-13T07:40:45.65" personId="{1B1566C6-480A-4FF8-971F-5C8CCC85B15B}" id="{001B94B7-DC7D-4407-A023-F4FE194F8598}">
    <text>N/A if 
External cause for usage = NO
Or
Time-critical = NO</text>
  </threadedComment>
  <threadedComment ref="AD55" dT="2024-03-13T07:40:45.65" personId="{1B1566C6-480A-4FF8-971F-5C8CCC85B15B}" id="{6B07E81C-3DC1-4274-9382-051356E6875C}">
    <text>N/A if 
External cause for usage = NO
Or
Time-critical = NO</text>
  </threadedComment>
  <threadedComment ref="AD56" dT="2024-03-13T07:40:45.65" personId="{1B1566C6-480A-4FF8-971F-5C8CCC85B15B}" id="{5900B8C7-7A50-4CA7-9FC4-073385767151}">
    <text>N/A if 
External cause for usage = NO
Or
Time-critical = NO</text>
  </threadedComment>
  <threadedComment ref="AD57" dT="2024-03-13T07:40:45.65" personId="{1B1566C6-480A-4FF8-971F-5C8CCC85B15B}" id="{1F00CC15-DE05-45C8-BBED-D95E0523C79A}">
    <text>N/A if 
External cause for usage = NO
Or
Time-critical = NO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file:///\\emea.corpdir.net\EMTC\prj\J-Z\:p:\r\sites\hmiandhumanfactors\Shared%20Documents\Reference%20documents\08%20General%20Controls\HMI%20Criteria_20240514.pptx" TargetMode="External"/><Relationship Id="rId1" Type="http://schemas.openxmlformats.org/officeDocument/2006/relationships/hyperlink" Target="file:///\\emea.corpdir.net\EMTC\prj\J-Z\:x:\r\sites\hmiandhumanfactors\_layouts\15\Doc.aspx%3fsourcedoc=%7b8BE7C15C-52A0-4B21-B9A6-7BE86C51D36C%7d&amp;file=GVC%20Lab%20Criteria.xlsx&amp;wdLOR=c6877233B-1A8C-4C18-BE4F-E8884F635BC9&amp;action=default&amp;mobileredirect=tru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dv.de/resource/blob/137108/de1eaecaecae147ff1574f42f8364999/125-e-distraction-due-to-vehicle-operation-data.pdf" TargetMode="External"/><Relationship Id="rId6" Type="http://schemas.microsoft.com/office/2017/10/relationships/threadedComment" Target="../threadedComments/threadedComment2.xm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74BEF-7DC0-4E35-8838-B673AE8C8334}">
  <dimension ref="A1:F122"/>
  <sheetViews>
    <sheetView topLeftCell="A25" workbookViewId="0">
      <selection activeCell="B67" sqref="B67"/>
    </sheetView>
  </sheetViews>
  <sheetFormatPr baseColWidth="10" defaultColWidth="8.7109375" defaultRowHeight="15" x14ac:dyDescent="0.25"/>
  <cols>
    <col min="1" max="1" width="10.7109375" customWidth="1"/>
    <col min="2" max="2" width="6.85546875" bestFit="1" customWidth="1"/>
    <col min="3" max="3" width="25.28515625" customWidth="1"/>
    <col min="4" max="4" width="59.5703125" bestFit="1" customWidth="1"/>
    <col min="5" max="5" width="100.42578125" bestFit="1" customWidth="1"/>
    <col min="6" max="6" width="127.140625" customWidth="1"/>
  </cols>
  <sheetData>
    <row r="1" spans="1:6" s="11" customFormat="1" x14ac:dyDescent="0.25">
      <c r="A1" s="11" t="s">
        <v>0</v>
      </c>
      <c r="B1" s="15" t="s">
        <v>1</v>
      </c>
      <c r="C1" s="15" t="s">
        <v>2</v>
      </c>
      <c r="D1" s="11" t="s">
        <v>3</v>
      </c>
      <c r="E1" s="11" t="s">
        <v>4</v>
      </c>
      <c r="F1" s="11" t="s">
        <v>5</v>
      </c>
    </row>
    <row r="2" spans="1:6" x14ac:dyDescent="0.25">
      <c r="A2" s="12">
        <v>45407</v>
      </c>
      <c r="B2" s="12" t="s">
        <v>6</v>
      </c>
      <c r="C2" s="12" t="s">
        <v>7</v>
      </c>
      <c r="D2" t="s">
        <v>8</v>
      </c>
      <c r="E2" s="12" t="s">
        <v>9</v>
      </c>
      <c r="F2" s="6"/>
    </row>
    <row r="3" spans="1:6" x14ac:dyDescent="0.25">
      <c r="A3" s="12">
        <v>45407</v>
      </c>
      <c r="B3" s="12" t="s">
        <v>6</v>
      </c>
      <c r="C3" s="12" t="s">
        <v>10</v>
      </c>
      <c r="D3" s="13" t="s">
        <v>11</v>
      </c>
      <c r="E3" s="12" t="s">
        <v>12</v>
      </c>
      <c r="F3" s="6"/>
    </row>
    <row r="4" spans="1:6" x14ac:dyDescent="0.25">
      <c r="A4" s="12">
        <v>45407</v>
      </c>
      <c r="B4" s="12" t="s">
        <v>6</v>
      </c>
      <c r="C4" t="s">
        <v>13</v>
      </c>
      <c r="D4" t="s">
        <v>14</v>
      </c>
      <c r="E4" t="s">
        <v>15</v>
      </c>
      <c r="F4" s="6"/>
    </row>
    <row r="5" spans="1:6" ht="30" x14ac:dyDescent="0.25">
      <c r="A5" s="12">
        <v>45407</v>
      </c>
      <c r="B5" s="12" t="s">
        <v>6</v>
      </c>
      <c r="C5" t="s">
        <v>16</v>
      </c>
      <c r="D5" t="s">
        <v>16</v>
      </c>
      <c r="E5" t="s">
        <v>15</v>
      </c>
      <c r="F5" s="6" t="s">
        <v>17</v>
      </c>
    </row>
    <row r="6" spans="1:6" x14ac:dyDescent="0.25">
      <c r="A6" s="12">
        <v>45407</v>
      </c>
      <c r="B6" s="12" t="s">
        <v>6</v>
      </c>
      <c r="C6" t="s">
        <v>13</v>
      </c>
      <c r="D6" t="s">
        <v>18</v>
      </c>
      <c r="E6" t="s">
        <v>19</v>
      </c>
      <c r="F6" s="6"/>
    </row>
    <row r="7" spans="1:6" x14ac:dyDescent="0.25">
      <c r="A7" s="12">
        <v>45407</v>
      </c>
      <c r="B7" s="12" t="s">
        <v>6</v>
      </c>
      <c r="C7" s="12" t="s">
        <v>20</v>
      </c>
      <c r="D7" t="s">
        <v>21</v>
      </c>
      <c r="E7" t="s">
        <v>22</v>
      </c>
      <c r="F7" s="6"/>
    </row>
    <row r="8" spans="1:6" x14ac:dyDescent="0.25">
      <c r="A8" s="12">
        <v>45407</v>
      </c>
      <c r="B8" s="12" t="s">
        <v>6</v>
      </c>
      <c r="C8" s="12" t="s">
        <v>20</v>
      </c>
      <c r="D8" t="s">
        <v>23</v>
      </c>
      <c r="E8" t="s">
        <v>19</v>
      </c>
      <c r="F8" s="6"/>
    </row>
    <row r="9" spans="1:6" x14ac:dyDescent="0.25">
      <c r="A9" s="12">
        <v>45407</v>
      </c>
      <c r="B9" s="12" t="s">
        <v>6</v>
      </c>
      <c r="C9" s="12" t="s">
        <v>20</v>
      </c>
      <c r="D9" t="s">
        <v>24</v>
      </c>
      <c r="E9" t="s">
        <v>22</v>
      </c>
      <c r="F9" s="6"/>
    </row>
    <row r="10" spans="1:6" x14ac:dyDescent="0.25">
      <c r="A10" s="12">
        <v>45407</v>
      </c>
      <c r="B10" s="12" t="s">
        <v>6</v>
      </c>
      <c r="C10" t="s">
        <v>13</v>
      </c>
      <c r="D10" t="s">
        <v>25</v>
      </c>
      <c r="E10" t="s">
        <v>22</v>
      </c>
      <c r="F10" s="6"/>
    </row>
    <row r="11" spans="1:6" x14ac:dyDescent="0.25">
      <c r="A11" s="12">
        <v>45407</v>
      </c>
      <c r="B11" s="12" t="s">
        <v>6</v>
      </c>
      <c r="C11" t="s">
        <v>13</v>
      </c>
      <c r="D11" t="s">
        <v>26</v>
      </c>
      <c r="E11" t="s">
        <v>22</v>
      </c>
      <c r="F11" s="6"/>
    </row>
    <row r="12" spans="1:6" x14ac:dyDescent="0.25">
      <c r="A12" s="12">
        <v>45407</v>
      </c>
      <c r="B12" s="12" t="s">
        <v>6</v>
      </c>
      <c r="C12" t="s">
        <v>13</v>
      </c>
      <c r="D12" t="s">
        <v>27</v>
      </c>
      <c r="E12" t="s">
        <v>28</v>
      </c>
      <c r="F12" s="6" t="s">
        <v>29</v>
      </c>
    </row>
    <row r="13" spans="1:6" x14ac:dyDescent="0.25">
      <c r="A13" s="12">
        <v>45407</v>
      </c>
      <c r="B13" s="12" t="s">
        <v>6</v>
      </c>
      <c r="C13" s="12"/>
      <c r="D13" t="s">
        <v>30</v>
      </c>
      <c r="E13" t="s">
        <v>31</v>
      </c>
      <c r="F13" s="6" t="s">
        <v>32</v>
      </c>
    </row>
    <row r="14" spans="1:6" ht="30" x14ac:dyDescent="0.25">
      <c r="A14" s="12">
        <v>45407</v>
      </c>
      <c r="B14" s="12" t="s">
        <v>6</v>
      </c>
      <c r="C14" t="s">
        <v>33</v>
      </c>
      <c r="D14" t="s">
        <v>34</v>
      </c>
      <c r="E14" t="s">
        <v>35</v>
      </c>
      <c r="F14" s="6" t="s">
        <v>36</v>
      </c>
    </row>
    <row r="15" spans="1:6" x14ac:dyDescent="0.25">
      <c r="A15" s="12">
        <v>45407</v>
      </c>
      <c r="B15" s="12" t="s">
        <v>6</v>
      </c>
      <c r="C15" t="s">
        <v>37</v>
      </c>
      <c r="D15" t="s">
        <v>34</v>
      </c>
      <c r="E15" t="s">
        <v>19</v>
      </c>
      <c r="F15" s="6" t="s">
        <v>38</v>
      </c>
    </row>
    <row r="16" spans="1:6" x14ac:dyDescent="0.25">
      <c r="B16" s="12"/>
      <c r="C16" s="12"/>
      <c r="D16" s="14"/>
      <c r="F16" s="6"/>
    </row>
    <row r="17" spans="1:6" ht="15.75" thickBot="1" x14ac:dyDescent="0.3">
      <c r="B17" s="12"/>
      <c r="C17" s="12"/>
      <c r="D17" s="14"/>
      <c r="F17" s="6"/>
    </row>
    <row r="18" spans="1:6" ht="15.75" thickTop="1" x14ac:dyDescent="0.25">
      <c r="A18" s="25">
        <v>45422</v>
      </c>
      <c r="B18" s="26" t="s">
        <v>39</v>
      </c>
      <c r="C18" s="26" t="s">
        <v>10</v>
      </c>
      <c r="D18" s="26" t="s">
        <v>40</v>
      </c>
      <c r="E18" s="26" t="s">
        <v>41</v>
      </c>
      <c r="F18" s="28" t="s">
        <v>42</v>
      </c>
    </row>
    <row r="19" spans="1:6" x14ac:dyDescent="0.25">
      <c r="A19" s="12">
        <v>45422</v>
      </c>
      <c r="B19" t="s">
        <v>39</v>
      </c>
      <c r="C19" t="s">
        <v>10</v>
      </c>
      <c r="D19" t="s">
        <v>40</v>
      </c>
      <c r="E19" t="s">
        <v>41</v>
      </c>
      <c r="F19" s="27" t="s">
        <v>43</v>
      </c>
    </row>
    <row r="20" spans="1:6" x14ac:dyDescent="0.25">
      <c r="A20" s="12">
        <v>45422</v>
      </c>
      <c r="B20" t="s">
        <v>39</v>
      </c>
      <c r="C20" t="s">
        <v>10</v>
      </c>
      <c r="D20" t="s">
        <v>44</v>
      </c>
      <c r="E20" t="s">
        <v>45</v>
      </c>
      <c r="F20" s="29" t="s">
        <v>46</v>
      </c>
    </row>
    <row r="21" spans="1:6" ht="45" x14ac:dyDescent="0.25">
      <c r="A21" s="12">
        <v>45422</v>
      </c>
      <c r="B21" t="s">
        <v>39</v>
      </c>
      <c r="C21" t="s">
        <v>10</v>
      </c>
      <c r="D21" t="s">
        <v>47</v>
      </c>
      <c r="E21" t="s">
        <v>48</v>
      </c>
      <c r="F21" s="6" t="s">
        <v>49</v>
      </c>
    </row>
    <row r="22" spans="1:6" ht="45" x14ac:dyDescent="0.25">
      <c r="A22" s="12">
        <v>45422</v>
      </c>
      <c r="B22" t="s">
        <v>39</v>
      </c>
      <c r="C22" t="s">
        <v>10</v>
      </c>
      <c r="D22" t="s">
        <v>50</v>
      </c>
      <c r="E22" t="s">
        <v>51</v>
      </c>
      <c r="F22" s="6" t="s">
        <v>52</v>
      </c>
    </row>
    <row r="23" spans="1:6" ht="30" x14ac:dyDescent="0.25">
      <c r="A23" s="12">
        <v>45422</v>
      </c>
      <c r="B23" t="s">
        <v>39</v>
      </c>
      <c r="C23" t="s">
        <v>10</v>
      </c>
      <c r="D23" t="s">
        <v>53</v>
      </c>
      <c r="E23" t="s">
        <v>54</v>
      </c>
      <c r="F23" s="6" t="s">
        <v>55</v>
      </c>
    </row>
    <row r="24" spans="1:6" x14ac:dyDescent="0.25">
      <c r="A24" s="12">
        <v>45422</v>
      </c>
      <c r="B24" t="s">
        <v>39</v>
      </c>
      <c r="C24" t="s">
        <v>33</v>
      </c>
      <c r="D24" t="s">
        <v>56</v>
      </c>
      <c r="E24" t="s">
        <v>57</v>
      </c>
      <c r="F24" s="6" t="s">
        <v>58</v>
      </c>
    </row>
    <row r="25" spans="1:6" x14ac:dyDescent="0.25">
      <c r="A25" s="12">
        <v>45422</v>
      </c>
      <c r="B25" t="s">
        <v>39</v>
      </c>
      <c r="C25" t="s">
        <v>33</v>
      </c>
      <c r="D25" t="s">
        <v>59</v>
      </c>
      <c r="E25" t="s">
        <v>60</v>
      </c>
      <c r="F25" s="6" t="s">
        <v>61</v>
      </c>
    </row>
    <row r="26" spans="1:6" x14ac:dyDescent="0.25">
      <c r="A26" s="12">
        <v>45422</v>
      </c>
      <c r="B26" t="s">
        <v>39</v>
      </c>
      <c r="C26" t="s">
        <v>33</v>
      </c>
      <c r="D26" t="s">
        <v>62</v>
      </c>
      <c r="E26" t="s">
        <v>63</v>
      </c>
      <c r="F26" s="6" t="s">
        <v>64</v>
      </c>
    </row>
    <row r="27" spans="1:6" x14ac:dyDescent="0.25">
      <c r="A27" s="12">
        <v>45422</v>
      </c>
      <c r="B27" t="s">
        <v>39</v>
      </c>
      <c r="C27" t="s">
        <v>20</v>
      </c>
      <c r="D27" t="s">
        <v>65</v>
      </c>
      <c r="E27" t="s">
        <v>22</v>
      </c>
      <c r="F27" s="6" t="s">
        <v>66</v>
      </c>
    </row>
    <row r="28" spans="1:6" x14ac:dyDescent="0.25">
      <c r="A28" s="12">
        <v>45422</v>
      </c>
      <c r="B28" t="s">
        <v>39</v>
      </c>
      <c r="C28" t="s">
        <v>67</v>
      </c>
      <c r="D28" t="s">
        <v>68</v>
      </c>
      <c r="E28" t="s">
        <v>22</v>
      </c>
      <c r="F28" s="6" t="s">
        <v>69</v>
      </c>
    </row>
    <row r="29" spans="1:6" x14ac:dyDescent="0.25">
      <c r="A29" s="12">
        <v>45422</v>
      </c>
      <c r="B29" t="s">
        <v>39</v>
      </c>
      <c r="C29" t="s">
        <v>67</v>
      </c>
      <c r="D29" t="s">
        <v>70</v>
      </c>
      <c r="E29" t="s">
        <v>22</v>
      </c>
      <c r="F29" s="6" t="s">
        <v>69</v>
      </c>
    </row>
    <row r="30" spans="1:6" x14ac:dyDescent="0.25">
      <c r="A30" s="12">
        <v>45422</v>
      </c>
      <c r="B30" t="s">
        <v>39</v>
      </c>
      <c r="C30" t="s">
        <v>71</v>
      </c>
      <c r="D30" t="s">
        <v>34</v>
      </c>
      <c r="E30" t="s">
        <v>72</v>
      </c>
      <c r="F30" s="6"/>
    </row>
    <row r="31" spans="1:6" x14ac:dyDescent="0.25">
      <c r="A31" s="12">
        <v>45422</v>
      </c>
      <c r="B31" t="s">
        <v>39</v>
      </c>
      <c r="C31" t="s">
        <v>20</v>
      </c>
      <c r="D31" t="s">
        <v>73</v>
      </c>
      <c r="E31" t="s">
        <v>74</v>
      </c>
      <c r="F31" s="6" t="s">
        <v>75</v>
      </c>
    </row>
    <row r="32" spans="1:6" x14ac:dyDescent="0.25">
      <c r="A32" s="12">
        <v>45422</v>
      </c>
      <c r="B32" t="s">
        <v>39</v>
      </c>
      <c r="C32" t="s">
        <v>76</v>
      </c>
      <c r="D32" t="s">
        <v>77</v>
      </c>
      <c r="E32" t="s">
        <v>78</v>
      </c>
      <c r="F32" s="6"/>
    </row>
    <row r="33" spans="1:6" x14ac:dyDescent="0.25">
      <c r="A33" s="12">
        <v>45422</v>
      </c>
      <c r="B33" t="s">
        <v>39</v>
      </c>
      <c r="C33" t="s">
        <v>71</v>
      </c>
      <c r="D33" t="s">
        <v>79</v>
      </c>
      <c r="E33" t="s">
        <v>80</v>
      </c>
      <c r="F33" s="6"/>
    </row>
    <row r="34" spans="1:6" x14ac:dyDescent="0.25">
      <c r="A34" s="12">
        <v>45422</v>
      </c>
      <c r="B34" t="s">
        <v>39</v>
      </c>
      <c r="C34" t="s">
        <v>71</v>
      </c>
      <c r="D34" t="s">
        <v>81</v>
      </c>
      <c r="E34" t="s">
        <v>60</v>
      </c>
      <c r="F34" s="6"/>
    </row>
    <row r="35" spans="1:6" ht="30" x14ac:dyDescent="0.25">
      <c r="A35" s="12">
        <v>45422</v>
      </c>
      <c r="B35" t="s">
        <v>39</v>
      </c>
      <c r="C35" t="s">
        <v>71</v>
      </c>
      <c r="D35" t="s">
        <v>82</v>
      </c>
      <c r="E35" t="s">
        <v>83</v>
      </c>
      <c r="F35" s="6" t="s">
        <v>84</v>
      </c>
    </row>
    <row r="36" spans="1:6" x14ac:dyDescent="0.25">
      <c r="A36" s="12">
        <v>45422</v>
      </c>
      <c r="B36" t="s">
        <v>39</v>
      </c>
      <c r="C36" t="s">
        <v>71</v>
      </c>
      <c r="D36" t="s">
        <v>85</v>
      </c>
      <c r="E36" t="s">
        <v>86</v>
      </c>
      <c r="F36" s="6"/>
    </row>
    <row r="37" spans="1:6" x14ac:dyDescent="0.25">
      <c r="A37" s="12">
        <v>45422</v>
      </c>
      <c r="B37" t="s">
        <v>39</v>
      </c>
      <c r="D37" t="s">
        <v>87</v>
      </c>
      <c r="E37" t="s">
        <v>88</v>
      </c>
      <c r="F37" s="6"/>
    </row>
    <row r="38" spans="1:6" x14ac:dyDescent="0.25">
      <c r="A38" s="12">
        <v>45422</v>
      </c>
      <c r="B38" t="s">
        <v>39</v>
      </c>
      <c r="C38" t="s">
        <v>89</v>
      </c>
      <c r="D38" t="s">
        <v>90</v>
      </c>
      <c r="E38" t="s">
        <v>22</v>
      </c>
      <c r="F38" s="6" t="s">
        <v>91</v>
      </c>
    </row>
    <row r="39" spans="1:6" x14ac:dyDescent="0.25">
      <c r="A39" s="12">
        <v>45422</v>
      </c>
      <c r="B39" t="s">
        <v>39</v>
      </c>
      <c r="C39" t="s">
        <v>71</v>
      </c>
      <c r="D39" t="s">
        <v>92</v>
      </c>
      <c r="E39" t="s">
        <v>63</v>
      </c>
      <c r="F39" s="6" t="s">
        <v>93</v>
      </c>
    </row>
    <row r="40" spans="1:6" x14ac:dyDescent="0.25">
      <c r="A40" s="12">
        <v>45422</v>
      </c>
      <c r="B40" t="s">
        <v>39</v>
      </c>
      <c r="C40" t="s">
        <v>71</v>
      </c>
      <c r="D40" t="s">
        <v>94</v>
      </c>
      <c r="E40" t="s">
        <v>95</v>
      </c>
      <c r="F40" s="6"/>
    </row>
    <row r="41" spans="1:6" x14ac:dyDescent="0.25">
      <c r="A41" s="12">
        <v>45422</v>
      </c>
      <c r="B41" t="s">
        <v>39</v>
      </c>
      <c r="C41" t="s">
        <v>89</v>
      </c>
      <c r="D41" t="s">
        <v>94</v>
      </c>
      <c r="E41" t="s">
        <v>22</v>
      </c>
      <c r="F41" s="6" t="s">
        <v>96</v>
      </c>
    </row>
    <row r="42" spans="1:6" x14ac:dyDescent="0.25">
      <c r="A42" s="12">
        <v>45422</v>
      </c>
      <c r="B42" t="s">
        <v>39</v>
      </c>
      <c r="C42" t="s">
        <v>89</v>
      </c>
      <c r="D42" t="s">
        <v>77</v>
      </c>
      <c r="E42" t="s">
        <v>19</v>
      </c>
      <c r="F42" s="6"/>
    </row>
    <row r="43" spans="1:6" x14ac:dyDescent="0.25">
      <c r="A43" s="12">
        <v>45422</v>
      </c>
      <c r="B43" t="s">
        <v>39</v>
      </c>
      <c r="C43" t="s">
        <v>20</v>
      </c>
      <c r="D43" t="s">
        <v>97</v>
      </c>
      <c r="E43" t="s">
        <v>19</v>
      </c>
      <c r="F43" s="6" t="s">
        <v>98</v>
      </c>
    </row>
    <row r="44" spans="1:6" x14ac:dyDescent="0.25">
      <c r="A44" s="12">
        <v>45422</v>
      </c>
      <c r="B44" t="s">
        <v>39</v>
      </c>
      <c r="C44" t="s">
        <v>20</v>
      </c>
      <c r="D44" t="s">
        <v>99</v>
      </c>
      <c r="E44" t="s">
        <v>19</v>
      </c>
      <c r="F44" s="6"/>
    </row>
    <row r="45" spans="1:6" x14ac:dyDescent="0.25">
      <c r="A45" s="12">
        <v>45422</v>
      </c>
      <c r="B45" t="s">
        <v>39</v>
      </c>
      <c r="C45" t="s">
        <v>71</v>
      </c>
      <c r="D45" t="s">
        <v>100</v>
      </c>
      <c r="E45" t="s">
        <v>101</v>
      </c>
      <c r="F45" s="6"/>
    </row>
    <row r="46" spans="1:6" x14ac:dyDescent="0.25">
      <c r="A46" s="12">
        <v>45422</v>
      </c>
      <c r="B46" t="s">
        <v>39</v>
      </c>
      <c r="C46" t="s">
        <v>89</v>
      </c>
      <c r="D46" t="s">
        <v>102</v>
      </c>
      <c r="E46" t="s">
        <v>22</v>
      </c>
      <c r="F46" s="6"/>
    </row>
    <row r="47" spans="1:6" x14ac:dyDescent="0.25">
      <c r="A47" s="12">
        <v>45422</v>
      </c>
      <c r="B47" t="s">
        <v>39</v>
      </c>
      <c r="C47" t="s">
        <v>89</v>
      </c>
      <c r="D47" t="s">
        <v>103</v>
      </c>
      <c r="E47" t="s">
        <v>22</v>
      </c>
      <c r="F47" s="6" t="s">
        <v>104</v>
      </c>
    </row>
    <row r="48" spans="1:6" ht="30" x14ac:dyDescent="0.25">
      <c r="A48" s="12">
        <v>45422</v>
      </c>
      <c r="B48" t="s">
        <v>39</v>
      </c>
      <c r="C48" t="s">
        <v>76</v>
      </c>
      <c r="D48" t="s">
        <v>105</v>
      </c>
      <c r="E48" t="s">
        <v>19</v>
      </c>
      <c r="F48" s="6" t="s">
        <v>106</v>
      </c>
    </row>
    <row r="49" spans="1:6" ht="30" x14ac:dyDescent="0.25">
      <c r="A49" s="12">
        <v>45422</v>
      </c>
      <c r="B49" t="s">
        <v>39</v>
      </c>
      <c r="C49" t="s">
        <v>76</v>
      </c>
      <c r="D49" t="s">
        <v>107</v>
      </c>
      <c r="E49" t="s">
        <v>19</v>
      </c>
      <c r="F49" s="6" t="s">
        <v>106</v>
      </c>
    </row>
    <row r="50" spans="1:6" x14ac:dyDescent="0.25">
      <c r="A50" s="12">
        <v>45422</v>
      </c>
      <c r="C50" t="s">
        <v>71</v>
      </c>
      <c r="D50" t="s">
        <v>108</v>
      </c>
      <c r="E50" t="s">
        <v>109</v>
      </c>
      <c r="F50" s="6" t="s">
        <v>110</v>
      </c>
    </row>
    <row r="51" spans="1:6" x14ac:dyDescent="0.25">
      <c r="A51" s="12">
        <v>45422</v>
      </c>
      <c r="B51" t="s">
        <v>39</v>
      </c>
      <c r="C51" t="s">
        <v>71</v>
      </c>
      <c r="D51" t="s">
        <v>108</v>
      </c>
      <c r="E51" t="s">
        <v>111</v>
      </c>
      <c r="F51" s="6"/>
    </row>
    <row r="52" spans="1:6" x14ac:dyDescent="0.25">
      <c r="A52" s="12">
        <v>45422</v>
      </c>
      <c r="B52" t="s">
        <v>39</v>
      </c>
      <c r="C52" t="s">
        <v>71</v>
      </c>
      <c r="D52" t="s">
        <v>108</v>
      </c>
      <c r="E52" t="s">
        <v>112</v>
      </c>
      <c r="F52" s="6"/>
    </row>
    <row r="53" spans="1:6" x14ac:dyDescent="0.25">
      <c r="A53" s="12">
        <v>45422</v>
      </c>
      <c r="B53" t="s">
        <v>39</v>
      </c>
      <c r="C53" t="s">
        <v>71</v>
      </c>
      <c r="D53" t="s">
        <v>108</v>
      </c>
      <c r="F53" s="6"/>
    </row>
    <row r="54" spans="1:6" x14ac:dyDescent="0.25">
      <c r="A54" s="12">
        <v>45422</v>
      </c>
      <c r="B54" t="s">
        <v>39</v>
      </c>
      <c r="C54" t="s">
        <v>67</v>
      </c>
      <c r="D54" t="s">
        <v>113</v>
      </c>
      <c r="E54" t="s">
        <v>19</v>
      </c>
      <c r="F54" s="6" t="s">
        <v>114</v>
      </c>
    </row>
    <row r="55" spans="1:6" x14ac:dyDescent="0.25">
      <c r="A55" s="12">
        <v>45422</v>
      </c>
      <c r="B55" t="s">
        <v>39</v>
      </c>
      <c r="C55" t="s">
        <v>71</v>
      </c>
      <c r="D55" t="s">
        <v>115</v>
      </c>
      <c r="E55" t="s">
        <v>116</v>
      </c>
      <c r="F55" s="6" t="s">
        <v>117</v>
      </c>
    </row>
    <row r="56" spans="1:6" x14ac:dyDescent="0.25">
      <c r="F56" s="6"/>
    </row>
    <row r="57" spans="1:6" x14ac:dyDescent="0.25">
      <c r="A57" s="33">
        <v>45429</v>
      </c>
      <c r="B57" t="s">
        <v>39</v>
      </c>
      <c r="C57" t="s">
        <v>118</v>
      </c>
      <c r="D57" t="s">
        <v>119</v>
      </c>
      <c r="F57" s="6"/>
    </row>
    <row r="58" spans="1:6" x14ac:dyDescent="0.25">
      <c r="A58" s="33">
        <v>45429</v>
      </c>
      <c r="B58" t="s">
        <v>39</v>
      </c>
      <c r="C58" t="s">
        <v>120</v>
      </c>
      <c r="D58" t="s">
        <v>121</v>
      </c>
      <c r="E58" t="s">
        <v>122</v>
      </c>
      <c r="F58" s="6"/>
    </row>
    <row r="59" spans="1:6" x14ac:dyDescent="0.25">
      <c r="A59" s="33">
        <v>45435</v>
      </c>
      <c r="B59" t="s">
        <v>39</v>
      </c>
      <c r="C59" t="s">
        <v>123</v>
      </c>
      <c r="D59" t="s">
        <v>124</v>
      </c>
      <c r="F59" s="6"/>
    </row>
    <row r="60" spans="1:6" x14ac:dyDescent="0.25">
      <c r="B60" t="s">
        <v>6</v>
      </c>
      <c r="C60" t="s">
        <v>125</v>
      </c>
      <c r="D60" t="s">
        <v>126</v>
      </c>
      <c r="E60" t="s">
        <v>127</v>
      </c>
      <c r="F60" s="6"/>
    </row>
    <row r="61" spans="1:6" x14ac:dyDescent="0.25">
      <c r="B61" t="s">
        <v>6</v>
      </c>
      <c r="C61" t="s">
        <v>125</v>
      </c>
      <c r="D61" t="s">
        <v>128</v>
      </c>
      <c r="E61" t="s">
        <v>129</v>
      </c>
      <c r="F61" s="6"/>
    </row>
    <row r="62" spans="1:6" x14ac:dyDescent="0.25">
      <c r="B62" t="s">
        <v>6</v>
      </c>
      <c r="C62" t="s">
        <v>125</v>
      </c>
      <c r="D62" t="s">
        <v>130</v>
      </c>
      <c r="E62" t="s">
        <v>131</v>
      </c>
      <c r="F62" s="6"/>
    </row>
    <row r="63" spans="1:6" x14ac:dyDescent="0.25">
      <c r="F63" s="6"/>
    </row>
    <row r="64" spans="1:6" x14ac:dyDescent="0.25">
      <c r="F64" s="6"/>
    </row>
    <row r="65" spans="6:6" x14ac:dyDescent="0.25">
      <c r="F65" s="6"/>
    </row>
    <row r="66" spans="6:6" x14ac:dyDescent="0.25">
      <c r="F66" s="6"/>
    </row>
    <row r="67" spans="6:6" x14ac:dyDescent="0.25">
      <c r="F67" s="6"/>
    </row>
    <row r="68" spans="6:6" x14ac:dyDescent="0.25">
      <c r="F68" s="6"/>
    </row>
    <row r="69" spans="6:6" x14ac:dyDescent="0.25">
      <c r="F69" s="6"/>
    </row>
    <row r="70" spans="6:6" x14ac:dyDescent="0.25">
      <c r="F70" s="6"/>
    </row>
    <row r="71" spans="6:6" x14ac:dyDescent="0.25">
      <c r="F71" s="6"/>
    </row>
    <row r="72" spans="6:6" x14ac:dyDescent="0.25">
      <c r="F72" s="6"/>
    </row>
    <row r="73" spans="6:6" x14ac:dyDescent="0.25">
      <c r="F73" s="6"/>
    </row>
    <row r="74" spans="6:6" x14ac:dyDescent="0.25">
      <c r="F74" s="6"/>
    </row>
    <row r="75" spans="6:6" x14ac:dyDescent="0.25">
      <c r="F75" s="6"/>
    </row>
    <row r="76" spans="6:6" x14ac:dyDescent="0.25">
      <c r="F76" s="6"/>
    </row>
    <row r="77" spans="6:6" x14ac:dyDescent="0.25">
      <c r="F77" s="6"/>
    </row>
    <row r="78" spans="6:6" x14ac:dyDescent="0.25">
      <c r="F78" s="6"/>
    </row>
    <row r="79" spans="6:6" x14ac:dyDescent="0.25">
      <c r="F79" s="6"/>
    </row>
    <row r="80" spans="6:6" x14ac:dyDescent="0.25">
      <c r="F80" s="6"/>
    </row>
    <row r="81" spans="6:6" x14ac:dyDescent="0.25">
      <c r="F81" s="6"/>
    </row>
    <row r="82" spans="6:6" x14ac:dyDescent="0.25">
      <c r="F82" s="6"/>
    </row>
    <row r="83" spans="6:6" x14ac:dyDescent="0.25">
      <c r="F83" s="6"/>
    </row>
    <row r="84" spans="6:6" x14ac:dyDescent="0.25">
      <c r="F84" s="6"/>
    </row>
    <row r="85" spans="6:6" x14ac:dyDescent="0.25">
      <c r="F85" s="6"/>
    </row>
    <row r="86" spans="6:6" x14ac:dyDescent="0.25">
      <c r="F86" s="6"/>
    </row>
    <row r="87" spans="6:6" x14ac:dyDescent="0.25">
      <c r="F87" s="6"/>
    </row>
    <row r="88" spans="6:6" x14ac:dyDescent="0.25">
      <c r="F88" s="6"/>
    </row>
    <row r="89" spans="6:6" x14ac:dyDescent="0.25">
      <c r="F89" s="6"/>
    </row>
    <row r="90" spans="6:6" x14ac:dyDescent="0.25">
      <c r="F90" s="6"/>
    </row>
    <row r="91" spans="6:6" x14ac:dyDescent="0.25">
      <c r="F91" s="6"/>
    </row>
    <row r="92" spans="6:6" x14ac:dyDescent="0.25">
      <c r="F92" s="6"/>
    </row>
    <row r="93" spans="6:6" x14ac:dyDescent="0.25">
      <c r="F93" s="6"/>
    </row>
    <row r="94" spans="6:6" x14ac:dyDescent="0.25">
      <c r="F94" s="6"/>
    </row>
    <row r="95" spans="6:6" x14ac:dyDescent="0.25">
      <c r="F95" s="6"/>
    </row>
    <row r="96" spans="6:6" x14ac:dyDescent="0.25">
      <c r="F96" s="6"/>
    </row>
    <row r="97" spans="6:6" x14ac:dyDescent="0.25">
      <c r="F97" s="6"/>
    </row>
    <row r="98" spans="6:6" x14ac:dyDescent="0.25">
      <c r="F98" s="6"/>
    </row>
    <row r="99" spans="6:6" x14ac:dyDescent="0.25">
      <c r="F99" s="6"/>
    </row>
    <row r="100" spans="6:6" x14ac:dyDescent="0.25">
      <c r="F100" s="6"/>
    </row>
    <row r="101" spans="6:6" x14ac:dyDescent="0.25">
      <c r="F101" s="6"/>
    </row>
    <row r="102" spans="6:6" x14ac:dyDescent="0.25">
      <c r="F102" s="6"/>
    </row>
    <row r="103" spans="6:6" x14ac:dyDescent="0.25">
      <c r="F103" s="6"/>
    </row>
    <row r="104" spans="6:6" x14ac:dyDescent="0.25">
      <c r="F104" s="6"/>
    </row>
    <row r="105" spans="6:6" x14ac:dyDescent="0.25">
      <c r="F105" s="6"/>
    </row>
    <row r="106" spans="6:6" x14ac:dyDescent="0.25">
      <c r="F106" s="6"/>
    </row>
    <row r="107" spans="6:6" x14ac:dyDescent="0.25">
      <c r="F107" s="6"/>
    </row>
    <row r="108" spans="6:6" x14ac:dyDescent="0.25">
      <c r="F108" s="6"/>
    </row>
    <row r="109" spans="6:6" x14ac:dyDescent="0.25">
      <c r="F109" s="6"/>
    </row>
    <row r="110" spans="6:6" x14ac:dyDescent="0.25">
      <c r="F110" s="6"/>
    </row>
    <row r="111" spans="6:6" x14ac:dyDescent="0.25">
      <c r="F111" s="6"/>
    </row>
    <row r="112" spans="6:6" x14ac:dyDescent="0.25">
      <c r="F112" s="6"/>
    </row>
    <row r="113" spans="6:6" x14ac:dyDescent="0.25">
      <c r="F113" s="6"/>
    </row>
    <row r="114" spans="6:6" x14ac:dyDescent="0.25">
      <c r="F114" s="6"/>
    </row>
    <row r="115" spans="6:6" x14ac:dyDescent="0.25">
      <c r="F115" s="6"/>
    </row>
    <row r="116" spans="6:6" x14ac:dyDescent="0.25">
      <c r="F116" s="6"/>
    </row>
    <row r="117" spans="6:6" x14ac:dyDescent="0.25">
      <c r="F117" s="6"/>
    </row>
    <row r="118" spans="6:6" x14ac:dyDescent="0.25">
      <c r="F118" s="6"/>
    </row>
    <row r="119" spans="6:6" x14ac:dyDescent="0.25">
      <c r="F119" s="6"/>
    </row>
    <row r="120" spans="6:6" x14ac:dyDescent="0.25">
      <c r="F120" s="6"/>
    </row>
    <row r="121" spans="6:6" x14ac:dyDescent="0.25">
      <c r="F121" s="6"/>
    </row>
    <row r="122" spans="6:6" x14ac:dyDescent="0.25">
      <c r="F122" s="6"/>
    </row>
  </sheetData>
  <hyperlinks>
    <hyperlink ref="F19" r:id="rId1" xr:uid="{2BD2D4A6-5BF8-447A-A1A3-B81F26555D25}"/>
    <hyperlink ref="F18" r:id="rId2" xr:uid="{A00EFEE5-838F-4CA7-AFBB-723F8554E364}"/>
  </hyperlinks>
  <pageMargins left="0.7" right="0.7" top="0.75" bottom="0.75" header="0.3" footer="0.3"/>
  <headerFooter>
    <oddHeader>&amp;L&amp;"Arial"&amp;8&amp;K000000 INTERNAL&amp;1#_x000D_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4A99F-945C-4AD3-9C1F-190816D98513}">
  <dimension ref="A3:F13"/>
  <sheetViews>
    <sheetView showGridLines="0" zoomScale="115" zoomScaleNormal="115" workbookViewId="0">
      <selection activeCell="D13" sqref="D13"/>
    </sheetView>
  </sheetViews>
  <sheetFormatPr baseColWidth="10" defaultColWidth="11.42578125" defaultRowHeight="15" x14ac:dyDescent="0.25"/>
  <cols>
    <col min="1" max="1" width="17.42578125" customWidth="1"/>
    <col min="2" max="2" width="9" bestFit="1" customWidth="1"/>
    <col min="3" max="3" width="8.7109375" bestFit="1" customWidth="1"/>
    <col min="4" max="4" width="165" bestFit="1" customWidth="1"/>
    <col min="5" max="5" width="16.42578125" customWidth="1"/>
    <col min="6" max="6" width="87.28515625" customWidth="1"/>
  </cols>
  <sheetData>
    <row r="3" spans="1:6" x14ac:dyDescent="0.25">
      <c r="A3" t="s">
        <v>132</v>
      </c>
      <c r="B3" t="s">
        <v>1</v>
      </c>
      <c r="C3" t="s">
        <v>133</v>
      </c>
      <c r="D3" t="s">
        <v>134</v>
      </c>
      <c r="E3" t="s">
        <v>135</v>
      </c>
      <c r="F3" t="s">
        <v>5</v>
      </c>
    </row>
    <row r="4" spans="1:6" x14ac:dyDescent="0.25">
      <c r="A4" s="7" t="s">
        <v>136</v>
      </c>
      <c r="B4" s="1" t="s">
        <v>39</v>
      </c>
      <c r="C4" s="1">
        <v>2026</v>
      </c>
      <c r="D4" t="s">
        <v>137</v>
      </c>
      <c r="E4" t="s">
        <v>138</v>
      </c>
    </row>
    <row r="5" spans="1:6" x14ac:dyDescent="0.25">
      <c r="A5" s="7" t="s">
        <v>136</v>
      </c>
      <c r="B5" s="1" t="s">
        <v>39</v>
      </c>
      <c r="C5" s="1">
        <v>2026</v>
      </c>
      <c r="D5" t="s">
        <v>139</v>
      </c>
      <c r="E5" t="s">
        <v>140</v>
      </c>
    </row>
    <row r="6" spans="1:6" x14ac:dyDescent="0.25">
      <c r="A6" s="7" t="s">
        <v>141</v>
      </c>
      <c r="B6" s="1" t="s">
        <v>39</v>
      </c>
      <c r="C6" s="1">
        <v>2026</v>
      </c>
      <c r="D6" t="s">
        <v>142</v>
      </c>
      <c r="E6" t="s">
        <v>138</v>
      </c>
    </row>
    <row r="7" spans="1:6" ht="30" x14ac:dyDescent="0.25">
      <c r="A7" s="7" t="s">
        <v>141</v>
      </c>
      <c r="B7" s="1" t="s">
        <v>39</v>
      </c>
      <c r="C7" s="1">
        <v>2029</v>
      </c>
      <c r="D7" s="6" t="s">
        <v>143</v>
      </c>
      <c r="E7" t="s">
        <v>138</v>
      </c>
    </row>
    <row r="8" spans="1:6" x14ac:dyDescent="0.25">
      <c r="A8" s="7" t="s">
        <v>141</v>
      </c>
      <c r="B8" s="1" t="s">
        <v>39</v>
      </c>
      <c r="C8" s="1">
        <v>2026</v>
      </c>
      <c r="D8" t="s">
        <v>144</v>
      </c>
      <c r="E8" t="s">
        <v>138</v>
      </c>
    </row>
    <row r="9" spans="1:6" x14ac:dyDescent="0.25">
      <c r="A9" s="7" t="s">
        <v>136</v>
      </c>
      <c r="B9" s="1" t="s">
        <v>39</v>
      </c>
      <c r="C9" s="1">
        <v>2026</v>
      </c>
      <c r="D9" t="s">
        <v>145</v>
      </c>
      <c r="E9" t="s">
        <v>138</v>
      </c>
    </row>
    <row r="10" spans="1:6" x14ac:dyDescent="0.25">
      <c r="A10" s="7" t="s">
        <v>146</v>
      </c>
      <c r="B10" s="1" t="s">
        <v>39</v>
      </c>
      <c r="C10" s="1">
        <v>2029</v>
      </c>
      <c r="D10" t="s">
        <v>147</v>
      </c>
      <c r="E10" t="s">
        <v>140</v>
      </c>
    </row>
    <row r="11" spans="1:6" x14ac:dyDescent="0.25">
      <c r="A11" s="7" t="s">
        <v>146</v>
      </c>
      <c r="B11" s="1" t="s">
        <v>39</v>
      </c>
      <c r="C11" s="1">
        <v>2029</v>
      </c>
      <c r="D11" t="s">
        <v>148</v>
      </c>
      <c r="E11" t="s">
        <v>140</v>
      </c>
    </row>
    <row r="12" spans="1:6" x14ac:dyDescent="0.25">
      <c r="A12" s="7" t="s">
        <v>146</v>
      </c>
      <c r="B12" s="1" t="s">
        <v>39</v>
      </c>
      <c r="C12" s="1">
        <v>2029</v>
      </c>
      <c r="D12" t="s">
        <v>149</v>
      </c>
      <c r="E12" t="s">
        <v>140</v>
      </c>
    </row>
    <row r="13" spans="1:6" x14ac:dyDescent="0.25">
      <c r="A13" s="7"/>
      <c r="B13" s="1"/>
      <c r="C13" s="1"/>
    </row>
  </sheetData>
  <pageMargins left="0.7" right="0.7" top="0.75" bottom="0.75" header="0.3" footer="0.3"/>
  <headerFooter>
    <oddHeader>&amp;L&amp;"Arial"&amp;8&amp;K000000 INTERNAL&amp;1#_x000D_</oddHeader>
  </headerFooter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E16B-CF57-4A52-88F7-BC649FD29691}">
  <sheetPr>
    <pageSetUpPr fitToPage="1"/>
  </sheetPr>
  <dimension ref="A1:BK64"/>
  <sheetViews>
    <sheetView showGridLines="0" tabSelected="1" topLeftCell="A9" zoomScaleNormal="100" workbookViewId="0">
      <pane xSplit="5" ySplit="2" topLeftCell="F11" activePane="bottomRight" state="frozen"/>
      <selection pane="topRight" activeCell="F1" sqref="F1"/>
      <selection pane="bottomLeft" activeCell="A6" sqref="A6"/>
      <selection pane="bottomRight" activeCell="G25" sqref="G25"/>
    </sheetView>
  </sheetViews>
  <sheetFormatPr baseColWidth="10" defaultColWidth="11.42578125" defaultRowHeight="15" x14ac:dyDescent="0.25"/>
  <cols>
    <col min="1" max="1" width="11.42578125" style="2"/>
    <col min="2" max="2" width="14" style="2" customWidth="1"/>
    <col min="3" max="3" width="34.28515625" style="2" customWidth="1"/>
    <col min="4" max="4" width="41.7109375" style="3" customWidth="1"/>
    <col min="5" max="5" width="57.7109375" style="2" customWidth="1"/>
    <col min="6" max="6" width="59.42578125" style="3" customWidth="1"/>
    <col min="7" max="7" width="37.7109375" style="3" bestFit="1" customWidth="1"/>
    <col min="8" max="8" width="37.7109375" style="3" customWidth="1"/>
    <col min="9" max="9" width="68" style="2" customWidth="1"/>
    <col min="10" max="10" width="60.7109375" style="3" customWidth="1"/>
    <col min="11" max="11" width="39.140625" style="3" hidden="1" customWidth="1"/>
    <col min="12" max="12" width="30.28515625" style="3" hidden="1" customWidth="1"/>
    <col min="13" max="13" width="28.42578125" style="3" hidden="1" customWidth="1"/>
    <col min="14" max="14" width="16.7109375" style="4" customWidth="1"/>
    <col min="15" max="15" width="16.85546875" style="3" customWidth="1"/>
    <col min="16" max="16" width="16.7109375" style="4" customWidth="1"/>
    <col min="17" max="18" width="16.140625" style="4" hidden="1" customWidth="1"/>
    <col min="19" max="19" width="7.5703125" style="4" hidden="1" customWidth="1"/>
    <col min="20" max="22" width="6.5703125" style="4" hidden="1" customWidth="1"/>
    <col min="23" max="23" width="10.140625" style="4" hidden="1" customWidth="1"/>
    <col min="24" max="24" width="14.7109375" style="4" hidden="1" customWidth="1"/>
    <col min="25" max="29" width="14.7109375" style="4" customWidth="1"/>
    <col min="30" max="30" width="13.85546875" style="4" hidden="1" customWidth="1"/>
    <col min="31" max="31" width="14.28515625" style="4" hidden="1" customWidth="1"/>
    <col min="32" max="32" width="14.5703125" style="4" customWidth="1"/>
    <col min="33" max="34" width="14.5703125" style="4" hidden="1" customWidth="1"/>
    <col min="35" max="36" width="14.5703125" style="4" customWidth="1"/>
    <col min="37" max="37" width="14.5703125" style="4" hidden="1" customWidth="1"/>
    <col min="38" max="38" width="14.5703125" style="4" customWidth="1"/>
    <col min="39" max="39" width="23.5703125" style="4" hidden="1" customWidth="1"/>
    <col min="40" max="40" width="14.5703125" style="4" hidden="1" customWidth="1"/>
    <col min="41" max="42" width="0" style="2" hidden="1" customWidth="1"/>
    <col min="43" max="43" width="11.42578125" style="2" hidden="1" customWidth="1"/>
    <col min="44" max="46" width="0" style="2" hidden="1" customWidth="1"/>
    <col min="47" max="47" width="13.85546875" style="2" hidden="1" customWidth="1"/>
    <col min="48" max="57" width="0" style="2" hidden="1" customWidth="1"/>
    <col min="58" max="16384" width="11.42578125" style="2"/>
  </cols>
  <sheetData>
    <row r="1" spans="1:63" ht="15.75" hidden="1" thickBot="1" x14ac:dyDescent="0.3">
      <c r="D1" s="2"/>
      <c r="AO1"/>
      <c r="AP1"/>
      <c r="AQ1" t="s">
        <v>150</v>
      </c>
      <c r="AR1" t="s">
        <v>151</v>
      </c>
      <c r="AS1" t="s">
        <v>152</v>
      </c>
      <c r="AT1" t="s">
        <v>153</v>
      </c>
      <c r="AU1" t="s">
        <v>154</v>
      </c>
      <c r="AV1" t="s">
        <v>155</v>
      </c>
      <c r="AW1" s="2">
        <v>1</v>
      </c>
      <c r="AZ1" s="2" t="s">
        <v>156</v>
      </c>
      <c r="BB1" t="s">
        <v>154</v>
      </c>
      <c r="BC1" t="s">
        <v>153</v>
      </c>
      <c r="BD1" t="s">
        <v>152</v>
      </c>
      <c r="BE1" t="s">
        <v>151</v>
      </c>
      <c r="BF1" t="s">
        <v>150</v>
      </c>
    </row>
    <row r="2" spans="1:63" ht="15.75" hidden="1" thickBot="1" x14ac:dyDescent="0.3">
      <c r="D2" s="2"/>
      <c r="AO2" t="s">
        <v>157</v>
      </c>
      <c r="AP2" t="s">
        <v>155</v>
      </c>
      <c r="AQ2" s="2">
        <v>1</v>
      </c>
      <c r="AR2" s="2">
        <v>1</v>
      </c>
      <c r="AS2" s="2">
        <v>1</v>
      </c>
      <c r="AT2" s="2">
        <v>1</v>
      </c>
      <c r="AU2" s="2">
        <v>0</v>
      </c>
      <c r="AV2" t="s">
        <v>156</v>
      </c>
      <c r="AW2" s="2">
        <v>0</v>
      </c>
      <c r="AZ2" s="2" t="s">
        <v>158</v>
      </c>
    </row>
    <row r="3" spans="1:63" ht="0.6" hidden="1" customHeight="1" x14ac:dyDescent="0.25">
      <c r="D3" s="2"/>
      <c r="F3" s="55" t="s">
        <v>159</v>
      </c>
      <c r="G3" s="55"/>
      <c r="H3" s="55"/>
      <c r="I3" s="67"/>
      <c r="J3" s="55"/>
      <c r="K3" s="55"/>
      <c r="L3" s="55"/>
      <c r="M3" s="55"/>
      <c r="AO3" s="2" t="s">
        <v>160</v>
      </c>
      <c r="AP3" s="2" t="s">
        <v>156</v>
      </c>
      <c r="AQ3" s="2">
        <v>1</v>
      </c>
      <c r="AR3" s="2">
        <v>0.5</v>
      </c>
      <c r="AS3" s="2">
        <v>1</v>
      </c>
      <c r="AT3" s="2">
        <v>0</v>
      </c>
      <c r="AU3" s="2">
        <v>0</v>
      </c>
      <c r="AV3" t="s">
        <v>154</v>
      </c>
      <c r="AW3" s="2">
        <v>1</v>
      </c>
    </row>
    <row r="4" spans="1:63" customFormat="1" ht="15.75" hidden="1" thickBot="1" x14ac:dyDescent="0.3">
      <c r="B4" s="2"/>
      <c r="C4" s="2"/>
      <c r="D4" s="2"/>
      <c r="E4" s="2"/>
      <c r="F4" s="55" t="s">
        <v>161</v>
      </c>
      <c r="G4" s="55"/>
      <c r="H4" s="55"/>
      <c r="I4" s="67"/>
      <c r="J4" s="55"/>
      <c r="K4" s="55"/>
      <c r="L4" s="55"/>
      <c r="M4" s="55"/>
      <c r="N4" s="4"/>
      <c r="O4" s="3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1"/>
      <c r="AF4" s="1"/>
      <c r="AG4" s="1"/>
      <c r="AH4" s="1"/>
      <c r="AI4" s="1"/>
      <c r="AJ4" s="1"/>
      <c r="AK4" s="1"/>
      <c r="AL4" s="1"/>
      <c r="AM4" s="4"/>
      <c r="AN4" s="1"/>
      <c r="AO4" s="2" t="s">
        <v>162</v>
      </c>
      <c r="AP4" s="2" t="s">
        <v>154</v>
      </c>
      <c r="AQ4" s="2">
        <v>1</v>
      </c>
      <c r="AR4" s="2">
        <v>1</v>
      </c>
      <c r="AS4" s="2">
        <v>1</v>
      </c>
      <c r="AT4" s="2">
        <v>1</v>
      </c>
      <c r="AU4" s="2">
        <v>0</v>
      </c>
      <c r="AY4" s="8" t="s">
        <v>163</v>
      </c>
      <c r="BB4" t="s">
        <v>164</v>
      </c>
      <c r="BC4" t="s">
        <v>165</v>
      </c>
      <c r="BD4" t="s">
        <v>166</v>
      </c>
    </row>
    <row r="5" spans="1:63" customFormat="1" ht="0.95" hidden="1" customHeight="1" x14ac:dyDescent="0.25">
      <c r="B5" s="2"/>
      <c r="C5" s="2"/>
      <c r="D5" s="2"/>
      <c r="E5" s="2"/>
      <c r="F5" s="55" t="s">
        <v>167</v>
      </c>
      <c r="G5" s="55"/>
      <c r="H5" s="55"/>
      <c r="I5" s="67"/>
      <c r="J5" s="55"/>
      <c r="K5" s="55"/>
      <c r="L5" s="55"/>
      <c r="M5" s="55"/>
      <c r="N5" s="4"/>
      <c r="O5" s="3"/>
      <c r="P5" s="4"/>
      <c r="Q5" s="4"/>
      <c r="R5" s="4"/>
      <c r="S5" s="4" t="e">
        <f>COUNTIF(#REF!,NOT("Not fitted"))</f>
        <v>#REF!</v>
      </c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1"/>
      <c r="AF5" s="1"/>
      <c r="AG5" s="1"/>
      <c r="AH5" s="1"/>
      <c r="AI5" s="1"/>
      <c r="AJ5" s="1"/>
      <c r="AK5" s="1"/>
      <c r="AL5" s="1"/>
      <c r="AM5" s="4"/>
      <c r="AN5" s="1"/>
      <c r="AO5" t="s">
        <v>168</v>
      </c>
      <c r="AP5" t="s">
        <v>169</v>
      </c>
      <c r="AQ5" s="2">
        <v>1</v>
      </c>
      <c r="AR5" s="2">
        <v>0.5</v>
      </c>
      <c r="AS5" s="2">
        <v>1</v>
      </c>
      <c r="AT5" s="2">
        <v>1</v>
      </c>
      <c r="AU5" s="2">
        <v>0</v>
      </c>
      <c r="AY5" s="8"/>
    </row>
    <row r="6" spans="1:63" customFormat="1" ht="15.75" hidden="1" thickBot="1" x14ac:dyDescent="0.3">
      <c r="B6" s="2"/>
      <c r="C6" s="2"/>
      <c r="D6" s="2"/>
      <c r="E6" s="2"/>
      <c r="F6" s="3"/>
      <c r="G6" s="3"/>
      <c r="H6" s="3"/>
      <c r="I6" s="2"/>
      <c r="J6" s="3"/>
      <c r="K6" s="3"/>
      <c r="L6" s="3"/>
      <c r="M6" s="3"/>
      <c r="N6" s="4"/>
      <c r="O6" s="3"/>
      <c r="P6" s="4"/>
      <c r="Q6" s="4"/>
      <c r="R6" s="4"/>
      <c r="S6" s="4" t="e">
        <f>COUNTIF(#REF!,NOT(""))</f>
        <v>#REF!</v>
      </c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1"/>
      <c r="AF6" s="1"/>
      <c r="AG6" s="1"/>
      <c r="AH6" s="1"/>
      <c r="AI6" s="1"/>
      <c r="AJ6" s="1"/>
      <c r="AK6" s="1"/>
      <c r="AL6" s="1"/>
      <c r="AM6" s="4"/>
      <c r="AN6" s="1"/>
      <c r="AO6" s="7" t="s">
        <v>170</v>
      </c>
      <c r="AP6" t="s">
        <v>171</v>
      </c>
      <c r="AQ6" s="7">
        <v>1</v>
      </c>
      <c r="AR6" s="7">
        <v>0.75</v>
      </c>
      <c r="AS6" s="2">
        <v>1</v>
      </c>
      <c r="AT6" s="2">
        <v>1</v>
      </c>
      <c r="AU6" s="2">
        <v>0</v>
      </c>
      <c r="AY6" s="8"/>
    </row>
    <row r="7" spans="1:63" customFormat="1" ht="15.75" hidden="1" thickBot="1" x14ac:dyDescent="0.3">
      <c r="B7" s="2"/>
      <c r="C7" s="2"/>
      <c r="D7" s="2"/>
      <c r="E7" s="2"/>
      <c r="F7" s="3"/>
      <c r="G7" s="3"/>
      <c r="H7" s="3"/>
      <c r="I7" s="2"/>
      <c r="J7" s="3"/>
      <c r="K7" s="3"/>
      <c r="L7" s="3"/>
      <c r="M7" s="3"/>
      <c r="N7" s="4"/>
      <c r="O7" s="3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1"/>
      <c r="AF7" s="1"/>
      <c r="AG7" s="1"/>
      <c r="AH7" s="1"/>
      <c r="AI7" s="1"/>
      <c r="AJ7" s="1"/>
      <c r="AK7" s="1"/>
      <c r="AL7" s="1"/>
      <c r="AM7" s="4"/>
      <c r="AN7" s="1"/>
      <c r="AO7" s="2" t="s">
        <v>172</v>
      </c>
      <c r="AP7" t="s">
        <v>173</v>
      </c>
      <c r="AQ7" s="2">
        <v>1</v>
      </c>
      <c r="AR7" s="2">
        <v>1</v>
      </c>
      <c r="AS7" s="2">
        <v>1</v>
      </c>
      <c r="AT7" s="2">
        <v>1</v>
      </c>
      <c r="AU7" s="7">
        <v>0</v>
      </c>
      <c r="AY7" t="s">
        <v>174</v>
      </c>
      <c r="BB7" t="s">
        <v>175</v>
      </c>
      <c r="BC7" t="s">
        <v>176</v>
      </c>
      <c r="BD7" t="s">
        <v>177</v>
      </c>
      <c r="BG7" s="2"/>
      <c r="BI7" t="s">
        <v>169</v>
      </c>
      <c r="BJ7" t="s">
        <v>171</v>
      </c>
      <c r="BK7" t="s">
        <v>173</v>
      </c>
    </row>
    <row r="8" spans="1:63" customFormat="1" ht="15.75" hidden="1" thickBot="1" x14ac:dyDescent="0.3">
      <c r="A8" s="2"/>
      <c r="B8" s="2"/>
      <c r="C8" s="2"/>
      <c r="D8" s="2"/>
      <c r="E8" s="2"/>
      <c r="F8" s="3"/>
      <c r="G8" s="3"/>
      <c r="H8" s="3"/>
      <c r="I8" s="2"/>
      <c r="J8" s="3"/>
      <c r="K8" s="3"/>
      <c r="L8" s="3"/>
      <c r="M8" s="3"/>
      <c r="N8" s="5"/>
      <c r="O8" s="3"/>
      <c r="P8" s="5"/>
      <c r="Q8" s="31"/>
      <c r="R8" s="31"/>
      <c r="S8" s="31"/>
      <c r="T8" s="31"/>
      <c r="U8" s="31"/>
      <c r="V8" s="31"/>
      <c r="W8" s="5"/>
      <c r="X8" s="5"/>
      <c r="Y8" s="90" t="s">
        <v>178</v>
      </c>
      <c r="Z8" s="90"/>
      <c r="AA8" s="5"/>
      <c r="AB8" s="5"/>
      <c r="AC8" s="5"/>
      <c r="AD8" s="5"/>
      <c r="AE8" s="4"/>
      <c r="AF8" s="4"/>
      <c r="AG8" s="4"/>
      <c r="AH8" s="4"/>
      <c r="AI8" s="4"/>
      <c r="AJ8" s="4"/>
      <c r="AK8" s="4"/>
      <c r="AL8" s="4"/>
      <c r="AM8" s="5"/>
      <c r="AN8" s="1"/>
      <c r="AO8" s="2" t="s">
        <v>179</v>
      </c>
      <c r="AP8" s="2" t="s">
        <v>154</v>
      </c>
      <c r="AQ8" s="2">
        <v>1</v>
      </c>
      <c r="AR8" s="2">
        <v>1</v>
      </c>
      <c r="AS8" s="2">
        <v>1</v>
      </c>
      <c r="AT8" s="2">
        <v>1</v>
      </c>
      <c r="AU8" s="7">
        <v>0</v>
      </c>
      <c r="AY8" t="s">
        <v>180</v>
      </c>
      <c r="BB8" t="s">
        <v>181</v>
      </c>
      <c r="BC8" t="s">
        <v>182</v>
      </c>
      <c r="BD8" t="s">
        <v>183</v>
      </c>
      <c r="BG8" s="2"/>
      <c r="BI8">
        <v>0.5</v>
      </c>
      <c r="BJ8">
        <v>0.75</v>
      </c>
      <c r="BK8">
        <v>1</v>
      </c>
    </row>
    <row r="9" spans="1:63" customFormat="1" ht="27.6" customHeight="1" thickBot="1" x14ac:dyDescent="0.3">
      <c r="A9" s="146" t="s">
        <v>306</v>
      </c>
      <c r="B9" s="146"/>
      <c r="C9" s="146"/>
      <c r="D9" s="146"/>
      <c r="E9" s="146"/>
      <c r="F9" s="146" t="s">
        <v>305</v>
      </c>
      <c r="G9" s="146"/>
      <c r="H9" s="146"/>
      <c r="I9" s="146" t="s">
        <v>184</v>
      </c>
      <c r="J9" s="146"/>
      <c r="K9" s="98"/>
      <c r="L9" s="98"/>
      <c r="M9" s="98"/>
      <c r="N9" s="147" t="s">
        <v>185</v>
      </c>
      <c r="O9" s="148"/>
      <c r="P9" s="149"/>
      <c r="Q9" s="169" t="s">
        <v>40</v>
      </c>
      <c r="R9" s="170"/>
      <c r="S9" s="170"/>
      <c r="T9" s="170"/>
      <c r="U9" s="170"/>
      <c r="V9" s="170"/>
      <c r="W9" s="171"/>
      <c r="X9" s="99" t="s">
        <v>186</v>
      </c>
      <c r="Y9" s="167" t="s">
        <v>187</v>
      </c>
      <c r="Z9" s="168"/>
      <c r="AA9" s="168"/>
      <c r="AB9" s="168"/>
      <c r="AC9" s="168"/>
      <c r="AD9" s="168"/>
      <c r="AE9" s="168"/>
      <c r="AF9" s="168"/>
      <c r="AG9" s="168"/>
      <c r="AH9" s="168"/>
      <c r="AI9" s="168"/>
      <c r="AJ9" s="168"/>
      <c r="AK9" s="168"/>
      <c r="AL9" s="168"/>
      <c r="AM9" s="58"/>
      <c r="AN9" s="5"/>
      <c r="AO9" s="7" t="s">
        <v>188</v>
      </c>
      <c r="AP9" s="7" t="s">
        <v>189</v>
      </c>
      <c r="AQ9" s="7">
        <v>0.25</v>
      </c>
      <c r="AR9" s="7">
        <v>1</v>
      </c>
      <c r="AS9" s="7">
        <v>1</v>
      </c>
      <c r="AT9" s="7">
        <v>1</v>
      </c>
      <c r="AU9" s="7">
        <v>0</v>
      </c>
      <c r="AY9" t="s">
        <v>154</v>
      </c>
      <c r="BB9" s="7" t="s">
        <v>183</v>
      </c>
      <c r="BC9" s="7" t="s">
        <v>190</v>
      </c>
      <c r="BD9" s="7"/>
      <c r="BG9" s="2"/>
    </row>
    <row r="10" spans="1:63" s="7" customFormat="1" ht="98.25" customHeight="1" thickBot="1" x14ac:dyDescent="0.3">
      <c r="A10" s="96" t="s">
        <v>2</v>
      </c>
      <c r="B10" s="94" t="s">
        <v>191</v>
      </c>
      <c r="C10" s="94" t="s">
        <v>192</v>
      </c>
      <c r="D10" s="95" t="s">
        <v>5</v>
      </c>
      <c r="E10" s="95" t="s">
        <v>193</v>
      </c>
      <c r="F10" s="97" t="s">
        <v>194</v>
      </c>
      <c r="G10" s="94" t="s">
        <v>195</v>
      </c>
      <c r="H10" s="94" t="s">
        <v>5</v>
      </c>
      <c r="I10" s="94" t="s">
        <v>196</v>
      </c>
      <c r="J10" s="94" t="s">
        <v>197</v>
      </c>
      <c r="K10" s="18" t="s">
        <v>198</v>
      </c>
      <c r="L10" s="18" t="s">
        <v>199</v>
      </c>
      <c r="M10" s="18" t="s">
        <v>200</v>
      </c>
      <c r="N10" s="94" t="s">
        <v>201</v>
      </c>
      <c r="O10" s="95" t="s">
        <v>202</v>
      </c>
      <c r="P10" s="95" t="s">
        <v>203</v>
      </c>
      <c r="Q10" s="18" t="s">
        <v>204</v>
      </c>
      <c r="R10" s="18" t="s">
        <v>205</v>
      </c>
      <c r="S10" s="18" t="s">
        <v>206</v>
      </c>
      <c r="T10" s="18" t="s">
        <v>207</v>
      </c>
      <c r="U10" s="18" t="s">
        <v>208</v>
      </c>
      <c r="V10" s="18" t="s">
        <v>209</v>
      </c>
      <c r="W10" s="32" t="s">
        <v>210</v>
      </c>
      <c r="X10" s="17" t="s">
        <v>211</v>
      </c>
      <c r="Y10" s="77" t="s">
        <v>212</v>
      </c>
      <c r="Z10" s="78" t="s">
        <v>213</v>
      </c>
      <c r="AA10" s="78" t="s">
        <v>214</v>
      </c>
      <c r="AB10" s="68" t="s">
        <v>215</v>
      </c>
      <c r="AC10" s="78" t="s">
        <v>216</v>
      </c>
      <c r="AD10" s="79" t="s">
        <v>217</v>
      </c>
      <c r="AE10" s="91" t="s">
        <v>218</v>
      </c>
      <c r="AF10" s="80" t="s">
        <v>150</v>
      </c>
      <c r="AG10" s="80" t="s">
        <v>219</v>
      </c>
      <c r="AH10" s="80" t="s">
        <v>220</v>
      </c>
      <c r="AI10" s="81" t="s">
        <v>151</v>
      </c>
      <c r="AJ10" s="82" t="s">
        <v>152</v>
      </c>
      <c r="AK10" s="92" t="s">
        <v>221</v>
      </c>
      <c r="AL10" s="93" t="s">
        <v>153</v>
      </c>
      <c r="AM10" s="59"/>
      <c r="AN10" s="10"/>
      <c r="AO10" s="7" t="s">
        <v>222</v>
      </c>
      <c r="AP10" s="7" t="s">
        <v>223</v>
      </c>
      <c r="AQ10" s="7">
        <v>1</v>
      </c>
      <c r="AR10" s="7">
        <v>1</v>
      </c>
      <c r="AS10" s="7">
        <v>1</v>
      </c>
      <c r="AT10" s="7">
        <v>1</v>
      </c>
      <c r="AU10" s="7">
        <v>0</v>
      </c>
      <c r="BC10" s="7" t="s">
        <v>183</v>
      </c>
    </row>
    <row r="11" spans="1:63" x14ac:dyDescent="0.25">
      <c r="A11" s="183" t="s">
        <v>224</v>
      </c>
      <c r="B11" s="187" t="s">
        <v>225</v>
      </c>
      <c r="C11" s="42" t="s">
        <v>226</v>
      </c>
      <c r="D11" s="49"/>
      <c r="E11" s="43" t="s">
        <v>227</v>
      </c>
      <c r="F11" s="129"/>
      <c r="G11" s="130"/>
      <c r="H11" s="131"/>
      <c r="I11" s="83" t="s">
        <v>228</v>
      </c>
      <c r="J11" s="72" t="s">
        <v>229</v>
      </c>
      <c r="K11" s="84"/>
      <c r="L11" s="84" t="s">
        <v>154</v>
      </c>
      <c r="M11" s="84" t="s">
        <v>154</v>
      </c>
      <c r="N11" s="54" t="str">
        <f t="shared" ref="N11:N40" si="0">_xlfn.XLOOKUP(F11,$AE$10:$AL$10,$AE11:$AL11,"Not fitted")</f>
        <v>Not fitted</v>
      </c>
      <c r="O11" s="175">
        <v>1</v>
      </c>
      <c r="P11" s="150">
        <f>IF(OR(N11="FAIL",N12="FAIL",N13="FAIL",N14="FAIL",N15="FAIL",G11="FAIL",G12="FAIL",G13="FAIL",G14="FAIL",G15="FAIL"),0,O11)</f>
        <v>1</v>
      </c>
      <c r="Q11" s="19" t="s">
        <v>155</v>
      </c>
      <c r="R11" s="20" t="s">
        <v>154</v>
      </c>
      <c r="S11" s="35" t="str">
        <f t="shared" ref="S11:S47" si="1">IF($F11=$AQ$1,"TRUE","FALSE")</f>
        <v>FALSE</v>
      </c>
      <c r="T11" s="34">
        <f t="shared" ref="T11:T47" si="2">IF(OR(($F11=""),($Q11="")),0,INDEX($AQ$2:$AU$4,MATCH($Q11,$AP$2:$AP$4,0),MATCH($F11,$AQ$1:$AU$1,0)))</f>
        <v>0</v>
      </c>
      <c r="U11" s="34">
        <f t="shared" ref="U11:U47" si="3">IF(OR(($F11=""),($R11="")),0,INDEX($AQ$5:$AU$8,MATCH($R11,$AP$5:$AP$8,0),MATCH($F11,$AQ$1:$AU$1,0)))</f>
        <v>0</v>
      </c>
      <c r="V11" s="35">
        <f t="shared" ref="V11:V36" si="4">IF(S11="TRUE",0.25,1)</f>
        <v>1</v>
      </c>
      <c r="W11" s="54">
        <f t="shared" ref="W11:W32" si="5">1*T11*U11*V11</f>
        <v>0</v>
      </c>
      <c r="X11" s="163">
        <f>IF(MIN(W11:W15)&gt;0,O11,0)</f>
        <v>0</v>
      </c>
      <c r="Y11" s="85" t="s">
        <v>180</v>
      </c>
      <c r="Z11" s="86" t="s">
        <v>180</v>
      </c>
      <c r="AA11" s="87" t="s">
        <v>154</v>
      </c>
      <c r="AB11" s="86" t="s">
        <v>154</v>
      </c>
      <c r="AC11" s="86" t="s">
        <v>154</v>
      </c>
      <c r="AD11" s="9" t="s">
        <v>180</v>
      </c>
      <c r="AE11" s="66" t="str" cm="1">
        <f t="array" ref="AE11">IF(AB11="YES","FAIL",_xlfn.SWITCH(AA11,"-","-","NO","PASS","YES","FAIL","N/A","FAIL"))</f>
        <v>FAIL</v>
      </c>
      <c r="AF11" s="16" t="str" cm="1">
        <f t="array" ref="AF11">IF(AB11="YES","FAIL",_xlfn.IFS($Y11="-","-",$Y11="NO","PASS",$Z11="YES","FAIL",$AC11="NO","PASS",$AC11="YES","FAIL"))</f>
        <v>FAIL</v>
      </c>
      <c r="AG11" s="16" t="str" cm="1">
        <f t="array" ref="AG11">IF(AB11="YES","FAIL",_xlfn.IFS($Y11="-","-",$Y11="NO","PASS",$Z11="YES","FAIL",$AC11="NO","PASS",$AC11="YES","FAIL"))</f>
        <v>FAIL</v>
      </c>
      <c r="AH11" s="16" t="str" cm="1">
        <f t="array" ref="AH11">_xlfn.IFS($Y11="-","-",$Y11="NO","PASS",$Z11="YES","FAIL",$AC11="NO","PASS",$AC11="YES","FAIL")</f>
        <v>FAIL</v>
      </c>
      <c r="AI11" s="16" t="str" cm="1">
        <f t="array" ref="AI11">IF(AB11="YES","FAIL",_xlfn.SWITCH(Z11,"-","-","NO","PASS","YES","FAIL","N/A","PASS"))</f>
        <v>FAIL</v>
      </c>
      <c r="AJ11" s="16" t="str">
        <f t="shared" ref="AJ11:AJ32" si="6">IF(AB11="YES","PASS","FAIL")</f>
        <v>FAIL</v>
      </c>
      <c r="AK11" s="16" t="str" cm="1">
        <f t="array" ref="AK11">_xlfn.SWITCH(AD11,"-","-","NO","PASS","YES","FAIL","N/A","PASS")</f>
        <v>FAIL</v>
      </c>
      <c r="AL11" s="16" t="str">
        <f t="shared" ref="AL11:AL32" si="7">IF(AB11="YES","FAIL","PASS")</f>
        <v>PASS</v>
      </c>
      <c r="AM11" s="60"/>
    </row>
    <row r="12" spans="1:63" x14ac:dyDescent="0.25">
      <c r="A12" s="184"/>
      <c r="B12" s="188"/>
      <c r="C12" s="45" t="s">
        <v>230</v>
      </c>
      <c r="D12" s="50"/>
      <c r="E12" s="46" t="s">
        <v>231</v>
      </c>
      <c r="F12" s="132"/>
      <c r="G12" s="133" t="str">
        <f>IF(F12="N/A","N/A"," ")</f>
        <v xml:space="preserve"> </v>
      </c>
      <c r="H12" s="134"/>
      <c r="I12" s="74" t="s">
        <v>228</v>
      </c>
      <c r="J12" s="69" t="s">
        <v>229</v>
      </c>
      <c r="K12" s="56"/>
      <c r="L12" s="56" t="s">
        <v>154</v>
      </c>
      <c r="M12" s="56" t="s">
        <v>154</v>
      </c>
      <c r="N12" s="44" t="str">
        <f t="shared" si="0"/>
        <v>Not fitted</v>
      </c>
      <c r="O12" s="176"/>
      <c r="P12" s="151"/>
      <c r="Q12" s="21"/>
      <c r="R12" s="22"/>
      <c r="S12" s="30" t="str">
        <f t="shared" si="1"/>
        <v>FALSE</v>
      </c>
      <c r="T12" s="36">
        <f t="shared" si="2"/>
        <v>0</v>
      </c>
      <c r="U12" s="36">
        <f t="shared" si="3"/>
        <v>0</v>
      </c>
      <c r="V12" s="30">
        <f t="shared" si="4"/>
        <v>1</v>
      </c>
      <c r="W12" s="44">
        <f t="shared" si="5"/>
        <v>0</v>
      </c>
      <c r="X12" s="164"/>
      <c r="Y12" s="105" t="s">
        <v>180</v>
      </c>
      <c r="Z12" s="45" t="s">
        <v>180</v>
      </c>
      <c r="AA12" s="112" t="s">
        <v>154</v>
      </c>
      <c r="AB12" s="45" t="s">
        <v>154</v>
      </c>
      <c r="AC12" s="45" t="s">
        <v>154</v>
      </c>
      <c r="AD12" s="113" t="s">
        <v>180</v>
      </c>
      <c r="AE12" s="114" t="str" cm="1">
        <f t="array" ref="AE12">IF(AB12="YES","FAIL",_xlfn.SWITCH(AA12,"-","-","NO","PASS","YES","FAIL","N/A","FAIL"))</f>
        <v>FAIL</v>
      </c>
      <c r="AF12" s="115" t="str" cm="1">
        <f t="array" ref="AF12">IF(AB12="YES","FAIL",_xlfn.IFS($Y12="-","-",$Y12="NO","PASS",$Z12="YES","FAIL",$AC12="NO","PASS",$AC12="YES","FAIL"))</f>
        <v>FAIL</v>
      </c>
      <c r="AG12" s="115" t="str" cm="1">
        <f t="array" ref="AG12">IF(AB12="YES","FAIL",_xlfn.IFS($Y12="-","-",$Y12="NO","PASS",$Z12="YES","FAIL",$AC12="NO","PASS",$AC12="YES","FAIL"))</f>
        <v>FAIL</v>
      </c>
      <c r="AH12" s="115" t="str" cm="1">
        <f t="array" ref="AH12">_xlfn.IFS($Y12="-","-",$Y12="NO","PASS",$Z12="YES","FAIL",$AC12="NO","PASS",$AC12="YES","FAIL")</f>
        <v>FAIL</v>
      </c>
      <c r="AI12" s="115" t="str" cm="1">
        <f t="array" ref="AI12">IF(AB12="YES","FAIL",_xlfn.SWITCH(Z12,"-","-","NO","PASS","YES","FAIL","N/A","PASS"))</f>
        <v>FAIL</v>
      </c>
      <c r="AJ12" s="115" t="str">
        <f t="shared" si="6"/>
        <v>FAIL</v>
      </c>
      <c r="AK12" s="115" t="str" cm="1">
        <f t="array" ref="AK12">_xlfn.SWITCH(AD12,"-","-","NO","PASS","YES","FAIL","N/A","PASS")</f>
        <v>FAIL</v>
      </c>
      <c r="AL12" s="115" t="str">
        <f t="shared" si="7"/>
        <v>PASS</v>
      </c>
      <c r="AM12" s="60"/>
    </row>
    <row r="13" spans="1:63" x14ac:dyDescent="0.25">
      <c r="A13" s="184"/>
      <c r="B13" s="188"/>
      <c r="C13" s="45" t="s">
        <v>232</v>
      </c>
      <c r="D13" s="50"/>
      <c r="E13" s="46" t="s">
        <v>233</v>
      </c>
      <c r="F13" s="132"/>
      <c r="G13" s="133" t="str">
        <f>IF(F13="N/A","N/A"," ")</f>
        <v xml:space="preserve"> </v>
      </c>
      <c r="H13" s="134"/>
      <c r="I13" s="74" t="s">
        <v>228</v>
      </c>
      <c r="J13" s="69" t="s">
        <v>229</v>
      </c>
      <c r="K13" s="56"/>
      <c r="L13" s="56" t="s">
        <v>154</v>
      </c>
      <c r="M13" s="56" t="s">
        <v>154</v>
      </c>
      <c r="N13" s="44" t="str">
        <f t="shared" si="0"/>
        <v>Not fitted</v>
      </c>
      <c r="O13" s="176"/>
      <c r="P13" s="151"/>
      <c r="Q13" s="21"/>
      <c r="R13" s="22"/>
      <c r="S13" s="30" t="str">
        <f t="shared" si="1"/>
        <v>FALSE</v>
      </c>
      <c r="T13" s="36">
        <f t="shared" si="2"/>
        <v>0</v>
      </c>
      <c r="U13" s="36">
        <f t="shared" si="3"/>
        <v>0</v>
      </c>
      <c r="V13" s="30">
        <f t="shared" si="4"/>
        <v>1</v>
      </c>
      <c r="W13" s="44">
        <f t="shared" si="5"/>
        <v>0</v>
      </c>
      <c r="X13" s="164"/>
      <c r="Y13" s="105" t="s">
        <v>180</v>
      </c>
      <c r="Z13" s="45" t="s">
        <v>180</v>
      </c>
      <c r="AA13" s="112" t="s">
        <v>154</v>
      </c>
      <c r="AB13" s="45" t="s">
        <v>154</v>
      </c>
      <c r="AC13" s="45" t="s">
        <v>154</v>
      </c>
      <c r="AD13" s="113" t="s">
        <v>180</v>
      </c>
      <c r="AE13" s="114" t="str" cm="1">
        <f t="array" ref="AE13">IF(AB13="YES","FAIL",_xlfn.SWITCH(AA13,"-","-","NO","PASS","YES","FAIL","N/A","FAIL"))</f>
        <v>FAIL</v>
      </c>
      <c r="AF13" s="115" t="str" cm="1">
        <f t="array" ref="AF13">IF(AB13="YES","FAIL",_xlfn.IFS($Y13="-","-",$Y13="NO","PASS",$Z13="YES","FAIL",$AC13="NO","PASS",$AC13="YES","FAIL"))</f>
        <v>FAIL</v>
      </c>
      <c r="AG13" s="115" t="str" cm="1">
        <f t="array" ref="AG13">IF(AB13="YES","FAIL",_xlfn.IFS($Y13="-","-",$Y13="NO","PASS",$Z13="YES","FAIL",$AC13="NO","PASS",$AC13="YES","FAIL"))</f>
        <v>FAIL</v>
      </c>
      <c r="AH13" s="115" t="str" cm="1">
        <f t="array" ref="AH13">_xlfn.IFS($Y13="-","-",$Y13="NO","PASS",$Z13="YES","FAIL",$AC13="NO","PASS",$AC13="YES","FAIL")</f>
        <v>FAIL</v>
      </c>
      <c r="AI13" s="115" t="str" cm="1">
        <f t="array" ref="AI13">IF(AB13="YES","FAIL",_xlfn.SWITCH(Z13,"-","-","NO","PASS","YES","FAIL","N/A","PASS"))</f>
        <v>FAIL</v>
      </c>
      <c r="AJ13" s="115" t="str">
        <f t="shared" si="6"/>
        <v>FAIL</v>
      </c>
      <c r="AK13" s="115" t="str" cm="1">
        <f t="array" ref="AK13">_xlfn.SWITCH(AD13,"-","-","NO","PASS","YES","FAIL","N/A","PASS")</f>
        <v>FAIL</v>
      </c>
      <c r="AL13" s="115" t="str">
        <f t="shared" si="7"/>
        <v>PASS</v>
      </c>
      <c r="AM13" s="60"/>
    </row>
    <row r="14" spans="1:63" x14ac:dyDescent="0.25">
      <c r="A14" s="184"/>
      <c r="B14" s="188"/>
      <c r="C14" s="45" t="s">
        <v>234</v>
      </c>
      <c r="D14" s="50" t="s">
        <v>235</v>
      </c>
      <c r="E14" s="46" t="s">
        <v>236</v>
      </c>
      <c r="F14" s="132"/>
      <c r="G14" s="133" t="str">
        <f>IF(F14="N/A","N/A"," ")</f>
        <v xml:space="preserve"> </v>
      </c>
      <c r="H14" s="134"/>
      <c r="I14" s="74" t="s">
        <v>228</v>
      </c>
      <c r="J14" s="69" t="s">
        <v>229</v>
      </c>
      <c r="K14" s="56"/>
      <c r="L14" s="56" t="s">
        <v>154</v>
      </c>
      <c r="M14" s="56" t="s">
        <v>154</v>
      </c>
      <c r="N14" s="44" t="str">
        <f t="shared" si="0"/>
        <v>Not fitted</v>
      </c>
      <c r="O14" s="176"/>
      <c r="P14" s="151"/>
      <c r="Q14" s="21"/>
      <c r="R14" s="22"/>
      <c r="S14" s="30" t="str">
        <f t="shared" si="1"/>
        <v>FALSE</v>
      </c>
      <c r="T14" s="36">
        <f t="shared" si="2"/>
        <v>0</v>
      </c>
      <c r="U14" s="36">
        <f t="shared" si="3"/>
        <v>0</v>
      </c>
      <c r="V14" s="30">
        <f t="shared" si="4"/>
        <v>1</v>
      </c>
      <c r="W14" s="44">
        <f t="shared" si="5"/>
        <v>0</v>
      </c>
      <c r="X14" s="164"/>
      <c r="Y14" s="105" t="s">
        <v>180</v>
      </c>
      <c r="Z14" s="45" t="s">
        <v>180</v>
      </c>
      <c r="AA14" s="112" t="s">
        <v>154</v>
      </c>
      <c r="AB14" s="45" t="s">
        <v>154</v>
      </c>
      <c r="AC14" s="45" t="s">
        <v>154</v>
      </c>
      <c r="AD14" s="113" t="s">
        <v>180</v>
      </c>
      <c r="AE14" s="114" t="str" cm="1">
        <f t="array" ref="AE14">IF(AB14="YES","FAIL",_xlfn.SWITCH(AA14,"-","-","NO","PASS","YES","FAIL","N/A","FAIL"))</f>
        <v>FAIL</v>
      </c>
      <c r="AF14" s="115" t="str" cm="1">
        <f t="array" ref="AF14">IF(AB14="YES","FAIL",_xlfn.IFS($Y14="-","-",$Y14="NO","PASS",$Z14="YES","FAIL",$AC14="NO","PASS",$AC14="YES","FAIL"))</f>
        <v>FAIL</v>
      </c>
      <c r="AG14" s="115" t="str" cm="1">
        <f t="array" ref="AG14">IF(AB14="YES","FAIL",_xlfn.IFS($Y14="-","-",$Y14="NO","PASS",$Z14="YES","FAIL",$AC14="NO","PASS",$AC14="YES","FAIL"))</f>
        <v>FAIL</v>
      </c>
      <c r="AH14" s="115" t="str" cm="1">
        <f t="array" ref="AH14">_xlfn.IFS($Y14="-","-",$Y14="NO","PASS",$Z14="YES","FAIL",$AC14="NO","PASS",$AC14="YES","FAIL")</f>
        <v>FAIL</v>
      </c>
      <c r="AI14" s="115" t="str" cm="1">
        <f t="array" ref="AI14">IF(AB14="YES","FAIL",_xlfn.SWITCH(Z14,"-","-","NO","PASS","YES","FAIL","N/A","PASS"))</f>
        <v>FAIL</v>
      </c>
      <c r="AJ14" s="115" t="str">
        <f t="shared" si="6"/>
        <v>FAIL</v>
      </c>
      <c r="AK14" s="115" t="str" cm="1">
        <f t="array" ref="AK14">_xlfn.SWITCH(AD14,"-","-","NO","PASS","YES","FAIL","N/A","PASS")</f>
        <v>FAIL</v>
      </c>
      <c r="AL14" s="115" t="str">
        <f t="shared" si="7"/>
        <v>PASS</v>
      </c>
      <c r="AM14" s="60"/>
    </row>
    <row r="15" spans="1:63" ht="15.75" thickBot="1" x14ac:dyDescent="0.3">
      <c r="A15" s="184"/>
      <c r="B15" s="190"/>
      <c r="C15" s="76" t="s">
        <v>237</v>
      </c>
      <c r="D15" s="88"/>
      <c r="E15" s="88" t="s">
        <v>238</v>
      </c>
      <c r="F15" s="135"/>
      <c r="G15" s="136" t="str">
        <f>IF(F15="N/A","N/A"," ")</f>
        <v xml:space="preserve"> </v>
      </c>
      <c r="H15" s="137"/>
      <c r="I15" s="73" t="s">
        <v>228</v>
      </c>
      <c r="J15" s="71" t="s">
        <v>229</v>
      </c>
      <c r="K15" s="89"/>
      <c r="L15" s="89" t="s">
        <v>154</v>
      </c>
      <c r="M15" s="89" t="s">
        <v>154</v>
      </c>
      <c r="N15" s="61" t="str">
        <f t="shared" si="0"/>
        <v>Not fitted</v>
      </c>
      <c r="O15" s="177"/>
      <c r="P15" s="178"/>
      <c r="Q15" s="62"/>
      <c r="R15" s="63"/>
      <c r="S15" s="64" t="str">
        <f t="shared" si="1"/>
        <v>FALSE</v>
      </c>
      <c r="T15" s="65">
        <f t="shared" si="2"/>
        <v>0</v>
      </c>
      <c r="U15" s="65">
        <f t="shared" si="3"/>
        <v>0</v>
      </c>
      <c r="V15" s="64">
        <f t="shared" si="4"/>
        <v>1</v>
      </c>
      <c r="W15" s="61">
        <f t="shared" si="5"/>
        <v>0</v>
      </c>
      <c r="X15" s="165"/>
      <c r="Y15" s="107" t="s">
        <v>180</v>
      </c>
      <c r="Z15" s="76" t="s">
        <v>180</v>
      </c>
      <c r="AA15" s="116" t="s">
        <v>154</v>
      </c>
      <c r="AB15" s="76" t="s">
        <v>154</v>
      </c>
      <c r="AC15" s="76" t="s">
        <v>154</v>
      </c>
      <c r="AD15" s="117" t="s">
        <v>180</v>
      </c>
      <c r="AE15" s="118" t="str" cm="1">
        <f t="array" ref="AE15">IF(AB15="YES","FAIL",_xlfn.SWITCH(AA15,"-","-","NO","PASS","YES","FAIL","N/A","FAIL"))</f>
        <v>FAIL</v>
      </c>
      <c r="AF15" s="119" t="str" cm="1">
        <f t="array" ref="AF15">IF(AB15="YES","FAIL",_xlfn.IFS($Y15="-","-",$Y15="NO","PASS",$Z15="YES","FAIL",$AC15="NO","PASS",$AC15="YES","FAIL"))</f>
        <v>FAIL</v>
      </c>
      <c r="AG15" s="119" t="str" cm="1">
        <f t="array" ref="AG15">IF(AB15="YES","FAIL",_xlfn.IFS($Y15="-","-",$Y15="NO","PASS",$Z15="YES","FAIL",$AC15="NO","PASS",$AC15="YES","FAIL"))</f>
        <v>FAIL</v>
      </c>
      <c r="AH15" s="119" t="str" cm="1">
        <f t="array" ref="AH15">_xlfn.IFS($Y15="-","-",$Y15="NO","PASS",$Z15="YES","FAIL",$AC15="NO","PASS",$AC15="YES","FAIL")</f>
        <v>FAIL</v>
      </c>
      <c r="AI15" s="119" t="str" cm="1">
        <f t="array" ref="AI15">IF(AB15="YES","FAIL",_xlfn.SWITCH(Z15,"-","-","NO","PASS","YES","FAIL","N/A","PASS"))</f>
        <v>FAIL</v>
      </c>
      <c r="AJ15" s="119" t="str">
        <f t="shared" si="6"/>
        <v>FAIL</v>
      </c>
      <c r="AK15" s="119" t="str" cm="1">
        <f t="array" ref="AK15">_xlfn.SWITCH(AD15,"-","-","NO","PASS","YES","FAIL","N/A","PASS")</f>
        <v>FAIL</v>
      </c>
      <c r="AL15" s="119" t="str">
        <f t="shared" si="7"/>
        <v>PASS</v>
      </c>
      <c r="AM15" s="60"/>
    </row>
    <row r="16" spans="1:63" x14ac:dyDescent="0.25">
      <c r="A16" s="184"/>
      <c r="B16" s="187" t="s">
        <v>239</v>
      </c>
      <c r="C16" s="179" t="s">
        <v>240</v>
      </c>
      <c r="D16" s="49"/>
      <c r="E16" s="49" t="s">
        <v>241</v>
      </c>
      <c r="F16" s="129"/>
      <c r="G16" s="130" t="str">
        <f t="shared" ref="G16:G57" si="8">IF(F16="N/A","N/A"," ")</f>
        <v xml:space="preserve"> </v>
      </c>
      <c r="H16" s="131"/>
      <c r="I16" s="83" t="s">
        <v>228</v>
      </c>
      <c r="J16" s="72" t="s">
        <v>229</v>
      </c>
      <c r="K16" s="41"/>
      <c r="L16" s="41" t="s">
        <v>154</v>
      </c>
      <c r="M16" s="41" t="s">
        <v>154</v>
      </c>
      <c r="N16" s="54" t="str">
        <f t="shared" si="0"/>
        <v>Not fitted</v>
      </c>
      <c r="O16" s="172">
        <v>0.5</v>
      </c>
      <c r="P16" s="150">
        <f>IF(OR(N16="FAIL",N17="FAIL",N18="FAIL",N19="FAIL",N20="FAIL",N21="FAIL",N22="FAIL",N23="FAIL",G16="FAIL",G17="FAIL",G18="FAIL",G19="FAIL",G20="FAIL",G21="FAIL",G22="FAIL",G23="FAIL"),0,O16)</f>
        <v>0.5</v>
      </c>
      <c r="Q16" s="19"/>
      <c r="R16" s="20"/>
      <c r="S16" s="35" t="str">
        <f t="shared" si="1"/>
        <v>FALSE</v>
      </c>
      <c r="T16" s="34">
        <f t="shared" si="2"/>
        <v>0</v>
      </c>
      <c r="U16" s="34">
        <f t="shared" si="3"/>
        <v>0</v>
      </c>
      <c r="V16" s="35">
        <f t="shared" si="4"/>
        <v>1</v>
      </c>
      <c r="W16" s="54">
        <f t="shared" si="5"/>
        <v>0</v>
      </c>
      <c r="X16" s="163">
        <f>IF(MIN(W16:W23)&gt;0,O16,0)</f>
        <v>0</v>
      </c>
      <c r="Y16" s="104" t="s">
        <v>180</v>
      </c>
      <c r="Z16" s="42" t="s">
        <v>180</v>
      </c>
      <c r="AA16" s="120" t="s">
        <v>154</v>
      </c>
      <c r="AB16" s="42" t="s">
        <v>154</v>
      </c>
      <c r="AC16" s="42" t="s">
        <v>154</v>
      </c>
      <c r="AD16" s="121" t="s">
        <v>180</v>
      </c>
      <c r="AE16" s="66" t="str" cm="1">
        <f t="array" ref="AE16">IF(AB16="YES","FAIL",_xlfn.SWITCH(AA16,"-","-","NO","PASS","YES","FAIL","N/A","FAIL"))</f>
        <v>FAIL</v>
      </c>
      <c r="AF16" s="16" t="str" cm="1">
        <f t="array" ref="AF16">IF(AB16="YES","FAIL",_xlfn.IFS($Y16="-","-",$Y16="NO","PASS",$Z16="YES","FAIL",$AC16="NO","PASS",$AC16="YES","FAIL"))</f>
        <v>FAIL</v>
      </c>
      <c r="AG16" s="16" t="str" cm="1">
        <f t="array" ref="AG16">IF(AB16="YES","FAIL",_xlfn.IFS($Y16="-","-",$Y16="NO","PASS",$Z16="YES","FAIL",$AC16="NO","PASS",$AC16="YES","FAIL"))</f>
        <v>FAIL</v>
      </c>
      <c r="AH16" s="16" t="str" cm="1">
        <f t="array" ref="AH16">_xlfn.IFS($Y16="-","-",$Y16="NO","PASS",$Z16="YES","FAIL",$AC16="NO","PASS",$AC16="YES","FAIL")</f>
        <v>FAIL</v>
      </c>
      <c r="AI16" s="16" t="str" cm="1">
        <f t="array" ref="AI16">IF(AB16="YES","FAIL",_xlfn.SWITCH(Z16,"-","-","NO","PASS","YES","FAIL","N/A","PASS"))</f>
        <v>FAIL</v>
      </c>
      <c r="AJ16" s="16" t="str">
        <f t="shared" si="6"/>
        <v>FAIL</v>
      </c>
      <c r="AK16" s="16" t="str" cm="1">
        <f t="array" ref="AK16">_xlfn.SWITCH(AD16,"-","-","NO","PASS","YES","FAIL","N/A","PASS")</f>
        <v>FAIL</v>
      </c>
      <c r="AL16" s="16" t="str">
        <f t="shared" si="7"/>
        <v>PASS</v>
      </c>
      <c r="AM16" s="60"/>
    </row>
    <row r="17" spans="1:40" x14ac:dyDescent="0.25">
      <c r="A17" s="184"/>
      <c r="B17" s="188"/>
      <c r="C17" s="162"/>
      <c r="D17" s="50"/>
      <c r="E17" s="50" t="s">
        <v>242</v>
      </c>
      <c r="F17" s="132"/>
      <c r="G17" s="133" t="str">
        <f t="shared" si="8"/>
        <v xml:space="preserve"> </v>
      </c>
      <c r="H17" s="134"/>
      <c r="I17" s="69" t="s">
        <v>228</v>
      </c>
      <c r="J17" s="69" t="s">
        <v>229</v>
      </c>
      <c r="K17" s="39"/>
      <c r="L17" s="39" t="s">
        <v>154</v>
      </c>
      <c r="M17" s="39" t="s">
        <v>154</v>
      </c>
      <c r="N17" s="44" t="str">
        <f t="shared" si="0"/>
        <v>Not fitted</v>
      </c>
      <c r="O17" s="173"/>
      <c r="P17" s="151"/>
      <c r="Q17" s="21"/>
      <c r="R17" s="22"/>
      <c r="S17" s="30" t="str">
        <f t="shared" si="1"/>
        <v>FALSE</v>
      </c>
      <c r="T17" s="36">
        <f t="shared" si="2"/>
        <v>0</v>
      </c>
      <c r="U17" s="36">
        <f t="shared" si="3"/>
        <v>0</v>
      </c>
      <c r="V17" s="30">
        <f t="shared" si="4"/>
        <v>1</v>
      </c>
      <c r="W17" s="44">
        <f t="shared" si="5"/>
        <v>0</v>
      </c>
      <c r="X17" s="164"/>
      <c r="Y17" s="105" t="s">
        <v>180</v>
      </c>
      <c r="Z17" s="45" t="s">
        <v>180</v>
      </c>
      <c r="AA17" s="112" t="s">
        <v>154</v>
      </c>
      <c r="AB17" s="45" t="s">
        <v>154</v>
      </c>
      <c r="AC17" s="45" t="s">
        <v>154</v>
      </c>
      <c r="AD17" s="113" t="s">
        <v>174</v>
      </c>
      <c r="AE17" s="114" t="str" cm="1">
        <f t="array" ref="AE17">IF(AB17="YES","FAIL",_xlfn.SWITCH(AA17,"-","-","NO","PASS","YES","FAIL","N/A","FAIL"))</f>
        <v>FAIL</v>
      </c>
      <c r="AF17" s="115" t="str" cm="1">
        <f t="array" ref="AF17">IF(AB17="YES","FAIL",_xlfn.IFS($Y17="-","-",$Y17="NO","PASS",$Z17="YES","FAIL",$AC17="NO","PASS",$AC17="YES","FAIL"))</f>
        <v>FAIL</v>
      </c>
      <c r="AG17" s="115" t="str" cm="1">
        <f t="array" ref="AG17">IF(AB17="YES","FAIL",_xlfn.IFS($Y17="-","-",$Y17="NO","PASS",$Z17="YES","FAIL",$AC17="NO","PASS",$AC17="YES","FAIL"))</f>
        <v>FAIL</v>
      </c>
      <c r="AH17" s="115" t="str" cm="1">
        <f t="array" ref="AH17">_xlfn.IFS($Y17="-","-",$Y17="NO","PASS",$Z17="YES","FAIL",$AC17="NO","PASS",$AC17="YES","FAIL")</f>
        <v>FAIL</v>
      </c>
      <c r="AI17" s="115" t="str" cm="1">
        <f t="array" ref="AI17">IF(AB17="YES","FAIL",_xlfn.SWITCH(Z17,"-","-","NO","PASS","YES","FAIL","N/A","PASS"))</f>
        <v>FAIL</v>
      </c>
      <c r="AJ17" s="115" t="str">
        <f t="shared" si="6"/>
        <v>FAIL</v>
      </c>
      <c r="AK17" s="115" t="str" cm="1">
        <f t="array" ref="AK17">_xlfn.SWITCH(AD17,"-","-","NO","PASS","YES","FAIL","N/A","PASS")</f>
        <v>PASS</v>
      </c>
      <c r="AL17" s="115" t="str">
        <f t="shared" si="7"/>
        <v>PASS</v>
      </c>
      <c r="AM17" s="60"/>
      <c r="AN17" s="2"/>
    </row>
    <row r="18" spans="1:40" x14ac:dyDescent="0.25">
      <c r="A18" s="184"/>
      <c r="B18" s="188"/>
      <c r="C18" s="162"/>
      <c r="D18" s="50"/>
      <c r="E18" s="50" t="s">
        <v>243</v>
      </c>
      <c r="F18" s="132"/>
      <c r="G18" s="133" t="str">
        <f t="shared" si="8"/>
        <v xml:space="preserve"> </v>
      </c>
      <c r="H18" s="134"/>
      <c r="I18" s="108" t="s">
        <v>154</v>
      </c>
      <c r="J18" s="108" t="s">
        <v>154</v>
      </c>
      <c r="K18" s="39"/>
      <c r="L18" s="39" t="s">
        <v>154</v>
      </c>
      <c r="M18" s="39" t="s">
        <v>154</v>
      </c>
      <c r="N18" s="44" t="str">
        <f t="shared" si="0"/>
        <v>Not fitted</v>
      </c>
      <c r="O18" s="173"/>
      <c r="P18" s="151"/>
      <c r="Q18" s="21" t="s">
        <v>154</v>
      </c>
      <c r="R18" s="22" t="s">
        <v>154</v>
      </c>
      <c r="S18" s="30" t="str">
        <f t="shared" si="1"/>
        <v>FALSE</v>
      </c>
      <c r="T18" s="36">
        <f t="shared" si="2"/>
        <v>0</v>
      </c>
      <c r="U18" s="36">
        <f t="shared" si="3"/>
        <v>0</v>
      </c>
      <c r="V18" s="30">
        <f t="shared" si="4"/>
        <v>1</v>
      </c>
      <c r="W18" s="44">
        <f t="shared" si="5"/>
        <v>0</v>
      </c>
      <c r="X18" s="164"/>
      <c r="Y18" s="105" t="s">
        <v>180</v>
      </c>
      <c r="Z18" s="45" t="s">
        <v>174</v>
      </c>
      <c r="AA18" s="112" t="s">
        <v>180</v>
      </c>
      <c r="AB18" s="45" t="s">
        <v>174</v>
      </c>
      <c r="AC18" s="45" t="s">
        <v>174</v>
      </c>
      <c r="AD18" s="113" t="s">
        <v>174</v>
      </c>
      <c r="AE18" s="114" t="str" cm="1">
        <f t="array" ref="AE18">IF(AB18="YES","FAIL",_xlfn.SWITCH(AA18,"-","-","NO","PASS","YES","FAIL","N/A","FAIL"))</f>
        <v>FAIL</v>
      </c>
      <c r="AF18" s="115" t="str" cm="1">
        <f t="array" ref="AF18">IF(AB18="YES","FAIL",_xlfn.IFS($Y18="-","-",$Y18="NO","PASS",$Z18="YES","FAIL",$AC18="NO","PASS",$AC18="YES","FAIL"))</f>
        <v>PASS</v>
      </c>
      <c r="AG18" s="115" t="str" cm="1">
        <f t="array" ref="AG18">IF(AB18="YES","FAIL",_xlfn.IFS($Y18="-","-",$Y18="NO","PASS",$Z18="YES","FAIL",$AC18="NO","PASS",$AC18="YES","FAIL"))</f>
        <v>PASS</v>
      </c>
      <c r="AH18" s="115" t="str" cm="1">
        <f t="array" ref="AH18">_xlfn.IFS($Y18="-","-",$Y18="NO","PASS",$Z18="YES","FAIL",$AC18="NO","PASS",$AC18="YES","FAIL")</f>
        <v>PASS</v>
      </c>
      <c r="AI18" s="115" t="str" cm="1">
        <f t="array" ref="AI18">IF(AB18="YES","FAIL",_xlfn.SWITCH(Z18,"-","-","NO","PASS","YES","FAIL","N/A","PASS"))</f>
        <v>PASS</v>
      </c>
      <c r="AJ18" s="115" t="str">
        <f t="shared" si="6"/>
        <v>FAIL</v>
      </c>
      <c r="AK18" s="115" t="str" cm="1">
        <f t="array" ref="AK18">_xlfn.SWITCH(AD18,"-","-","NO","PASS","YES","FAIL","N/A","PASS")</f>
        <v>PASS</v>
      </c>
      <c r="AL18" s="115" t="str">
        <f t="shared" si="7"/>
        <v>PASS</v>
      </c>
      <c r="AM18" s="60"/>
      <c r="AN18" s="2"/>
    </row>
    <row r="19" spans="1:40" x14ac:dyDescent="0.25">
      <c r="A19" s="184"/>
      <c r="B19" s="188"/>
      <c r="C19" s="162" t="s">
        <v>244</v>
      </c>
      <c r="D19" s="50"/>
      <c r="E19" s="50" t="s">
        <v>241</v>
      </c>
      <c r="F19" s="132"/>
      <c r="G19" s="133" t="str">
        <f t="shared" si="8"/>
        <v xml:space="preserve"> </v>
      </c>
      <c r="H19" s="134"/>
      <c r="I19" s="74" t="s">
        <v>228</v>
      </c>
      <c r="J19" s="69" t="s">
        <v>229</v>
      </c>
      <c r="K19" s="39"/>
      <c r="L19" s="39" t="s">
        <v>154</v>
      </c>
      <c r="M19" s="39" t="s">
        <v>154</v>
      </c>
      <c r="N19" s="44" t="str">
        <f t="shared" si="0"/>
        <v>Not fitted</v>
      </c>
      <c r="O19" s="173"/>
      <c r="P19" s="151"/>
      <c r="Q19" s="21"/>
      <c r="R19" s="22"/>
      <c r="S19" s="30" t="str">
        <f t="shared" si="1"/>
        <v>FALSE</v>
      </c>
      <c r="T19" s="36">
        <f t="shared" si="2"/>
        <v>0</v>
      </c>
      <c r="U19" s="36">
        <f t="shared" si="3"/>
        <v>0</v>
      </c>
      <c r="V19" s="30">
        <f t="shared" si="4"/>
        <v>1</v>
      </c>
      <c r="W19" s="44">
        <f t="shared" si="5"/>
        <v>0</v>
      </c>
      <c r="X19" s="164"/>
      <c r="Y19" s="105" t="s">
        <v>180</v>
      </c>
      <c r="Z19" s="45" t="s">
        <v>180</v>
      </c>
      <c r="AA19" s="112" t="s">
        <v>154</v>
      </c>
      <c r="AB19" s="45" t="s">
        <v>154</v>
      </c>
      <c r="AC19" s="45" t="s">
        <v>154</v>
      </c>
      <c r="AD19" s="113" t="s">
        <v>180</v>
      </c>
      <c r="AE19" s="114" t="str" cm="1">
        <f t="array" ref="AE19">IF(AB19="YES","FAIL",_xlfn.SWITCH(AA19,"-","-","NO","PASS","YES","FAIL","N/A","FAIL"))</f>
        <v>FAIL</v>
      </c>
      <c r="AF19" s="115" t="str" cm="1">
        <f t="array" ref="AF19">IF(AB19="YES","FAIL",_xlfn.IFS($Y19="-","-",$Y19="NO","PASS",$Z19="YES","FAIL",$AC19="NO","PASS",$AC19="YES","FAIL"))</f>
        <v>FAIL</v>
      </c>
      <c r="AG19" s="115" t="str" cm="1">
        <f t="array" ref="AG19">IF(AB19="YES","FAIL",_xlfn.IFS($Y19="-","-",$Y19="NO","PASS",$Z19="YES","FAIL",$AC19="NO","PASS",$AC19="YES","FAIL"))</f>
        <v>FAIL</v>
      </c>
      <c r="AH19" s="115" t="str" cm="1">
        <f t="array" ref="AH19">_xlfn.IFS($Y19="-","-",$Y19="NO","PASS",$Z19="YES","FAIL",$AC19="NO","PASS",$AC19="YES","FAIL")</f>
        <v>FAIL</v>
      </c>
      <c r="AI19" s="115" t="str" cm="1">
        <f t="array" ref="AI19">IF(AB19="YES","FAIL",_xlfn.SWITCH(Z19,"-","-","NO","PASS","YES","FAIL","N/A","PASS"))</f>
        <v>FAIL</v>
      </c>
      <c r="AJ19" s="115" t="str">
        <f t="shared" si="6"/>
        <v>FAIL</v>
      </c>
      <c r="AK19" s="115" t="str" cm="1">
        <f t="array" ref="AK19">_xlfn.SWITCH(AD19,"-","-","NO","PASS","YES","FAIL","N/A","PASS")</f>
        <v>FAIL</v>
      </c>
      <c r="AL19" s="115" t="str">
        <f t="shared" si="7"/>
        <v>PASS</v>
      </c>
      <c r="AM19" s="60"/>
      <c r="AN19" s="2"/>
    </row>
    <row r="20" spans="1:40" x14ac:dyDescent="0.25">
      <c r="A20" s="184"/>
      <c r="B20" s="188"/>
      <c r="C20" s="162"/>
      <c r="D20" s="50"/>
      <c r="E20" s="50" t="s">
        <v>242</v>
      </c>
      <c r="F20" s="132"/>
      <c r="G20" s="133" t="str">
        <f t="shared" si="8"/>
        <v xml:space="preserve"> </v>
      </c>
      <c r="H20" s="134"/>
      <c r="I20" s="74" t="s">
        <v>228</v>
      </c>
      <c r="J20" s="69" t="s">
        <v>229</v>
      </c>
      <c r="K20" s="39"/>
      <c r="L20" s="39" t="s">
        <v>154</v>
      </c>
      <c r="M20" s="39" t="s">
        <v>154</v>
      </c>
      <c r="N20" s="44" t="str">
        <f t="shared" si="0"/>
        <v>Not fitted</v>
      </c>
      <c r="O20" s="173"/>
      <c r="P20" s="151"/>
      <c r="Q20" s="21"/>
      <c r="R20" s="22"/>
      <c r="S20" s="30" t="str">
        <f t="shared" si="1"/>
        <v>FALSE</v>
      </c>
      <c r="T20" s="36">
        <f t="shared" si="2"/>
        <v>0</v>
      </c>
      <c r="U20" s="36">
        <f t="shared" si="3"/>
        <v>0</v>
      </c>
      <c r="V20" s="30">
        <f t="shared" si="4"/>
        <v>1</v>
      </c>
      <c r="W20" s="44">
        <f t="shared" si="5"/>
        <v>0</v>
      </c>
      <c r="X20" s="164"/>
      <c r="Y20" s="105" t="s">
        <v>180</v>
      </c>
      <c r="Z20" s="45" t="s">
        <v>180</v>
      </c>
      <c r="AA20" s="112" t="s">
        <v>154</v>
      </c>
      <c r="AB20" s="45" t="s">
        <v>154</v>
      </c>
      <c r="AC20" s="45" t="s">
        <v>154</v>
      </c>
      <c r="AD20" s="113" t="s">
        <v>180</v>
      </c>
      <c r="AE20" s="114" t="str" cm="1">
        <f t="array" ref="AE20">IF(AB20="YES","FAIL",_xlfn.SWITCH(AA20,"-","-","NO","PASS","YES","FAIL","N/A","FAIL"))</f>
        <v>FAIL</v>
      </c>
      <c r="AF20" s="115" t="str" cm="1">
        <f t="array" ref="AF20">IF(AB20="YES","FAIL",_xlfn.IFS($Y20="-","-",$Y20="NO","PASS",$Z20="YES","FAIL",$AC20="NO","PASS",$AC20="YES","FAIL"))</f>
        <v>FAIL</v>
      </c>
      <c r="AG20" s="115" t="str" cm="1">
        <f t="array" ref="AG20">IF(AB20="YES","FAIL",_xlfn.IFS($Y20="-","-",$Y20="NO","PASS",$Z20="YES","FAIL",$AC20="NO","PASS",$AC20="YES","FAIL"))</f>
        <v>FAIL</v>
      </c>
      <c r="AH20" s="115" t="str" cm="1">
        <f t="array" ref="AH20">_xlfn.IFS($Y20="-","-",$Y20="NO","PASS",$Z20="YES","FAIL",$AC20="NO","PASS",$AC20="YES","FAIL")</f>
        <v>FAIL</v>
      </c>
      <c r="AI20" s="115" t="str" cm="1">
        <f t="array" ref="AI20">IF(AB20="YES","FAIL",_xlfn.SWITCH(Z20,"-","-","NO","PASS","YES","FAIL","N/A","PASS"))</f>
        <v>FAIL</v>
      </c>
      <c r="AJ20" s="115" t="str">
        <f t="shared" si="6"/>
        <v>FAIL</v>
      </c>
      <c r="AK20" s="115" t="str" cm="1">
        <f t="array" ref="AK20">_xlfn.SWITCH(AD20,"-","-","NO","PASS","YES","FAIL","N/A","PASS")</f>
        <v>FAIL</v>
      </c>
      <c r="AL20" s="115" t="str">
        <f t="shared" si="7"/>
        <v>PASS</v>
      </c>
      <c r="AM20" s="60"/>
      <c r="AN20" s="2"/>
    </row>
    <row r="21" spans="1:40" ht="38.25" x14ac:dyDescent="0.25">
      <c r="A21" s="184"/>
      <c r="B21" s="188"/>
      <c r="C21" s="162" t="s">
        <v>245</v>
      </c>
      <c r="D21" s="50"/>
      <c r="E21" s="46" t="s">
        <v>246</v>
      </c>
      <c r="F21" s="132"/>
      <c r="G21" s="133" t="str">
        <f t="shared" si="8"/>
        <v xml:space="preserve"> </v>
      </c>
      <c r="H21" s="134"/>
      <c r="I21" s="74" t="s">
        <v>247</v>
      </c>
      <c r="J21" s="69" t="s">
        <v>154</v>
      </c>
      <c r="K21" s="56"/>
      <c r="L21" s="56" t="s">
        <v>154</v>
      </c>
      <c r="M21" s="56" t="s">
        <v>154</v>
      </c>
      <c r="N21" s="44" t="str">
        <f t="shared" si="0"/>
        <v>Not fitted</v>
      </c>
      <c r="O21" s="173"/>
      <c r="P21" s="151"/>
      <c r="Q21" s="21"/>
      <c r="R21" s="22"/>
      <c r="S21" s="30" t="str">
        <f t="shared" si="1"/>
        <v>FALSE</v>
      </c>
      <c r="T21" s="36">
        <f t="shared" si="2"/>
        <v>0</v>
      </c>
      <c r="U21" s="36">
        <f t="shared" si="3"/>
        <v>0</v>
      </c>
      <c r="V21" s="30">
        <f t="shared" si="4"/>
        <v>1</v>
      </c>
      <c r="W21" s="44">
        <f t="shared" si="5"/>
        <v>0</v>
      </c>
      <c r="X21" s="164"/>
      <c r="Y21" s="105" t="s">
        <v>180</v>
      </c>
      <c r="Z21" s="45" t="s">
        <v>174</v>
      </c>
      <c r="AA21" s="112" t="s">
        <v>154</v>
      </c>
      <c r="AB21" s="45" t="s">
        <v>154</v>
      </c>
      <c r="AC21" s="45" t="s">
        <v>180</v>
      </c>
      <c r="AD21" s="113" t="s">
        <v>154</v>
      </c>
      <c r="AE21" s="114" t="str" cm="1">
        <f t="array" ref="AE21">IF(AB21="YES","FAIL",_xlfn.SWITCH(AA21,"-","-","NO","PASS","YES","FAIL","N/A","FAIL"))</f>
        <v>FAIL</v>
      </c>
      <c r="AF21" s="115" t="str" cm="1">
        <f t="array" ref="AF21">IF(AB21="YES","FAIL",_xlfn.IFS($Y21="-","-",$Y21="NO","PASS",$Z21="YES","FAIL",$AC21="NO","PASS",$AC21="YES","FAIL"))</f>
        <v>FAIL</v>
      </c>
      <c r="AG21" s="115" t="str" cm="1">
        <f t="array" ref="AG21">IF(AB21="YES","FAIL",_xlfn.IFS($Y21="-","-",$Y21="NO","PASS",$Z21="YES","FAIL",$AC21="NO","PASS",$AC21="YES","FAIL"))</f>
        <v>FAIL</v>
      </c>
      <c r="AH21" s="115" t="str" cm="1">
        <f t="array" ref="AH21">_xlfn.IFS($Y21="-","-",$Y21="NO","PASS",$Z21="YES","FAIL",$AC21="NO","PASS",$AC21="YES","FAIL")</f>
        <v>FAIL</v>
      </c>
      <c r="AI21" s="115" t="str" cm="1">
        <f t="array" ref="AI21">IF(AB21="YES","FAIL",_xlfn.SWITCH(Z21,"-","-","NO","PASS","YES","FAIL","N/A","PASS"))</f>
        <v>PASS</v>
      </c>
      <c r="AJ21" s="115" t="str">
        <f t="shared" si="6"/>
        <v>FAIL</v>
      </c>
      <c r="AK21" s="115" t="str" cm="1">
        <f t="array" ref="AK21">_xlfn.SWITCH(AD21,"-","-","NO","PASS","YES","FAIL","N/A","PASS")</f>
        <v>PASS</v>
      </c>
      <c r="AL21" s="115" t="str">
        <f t="shared" si="7"/>
        <v>PASS</v>
      </c>
      <c r="AM21" s="60"/>
      <c r="AN21" s="2"/>
    </row>
    <row r="22" spans="1:40" x14ac:dyDescent="0.25">
      <c r="A22" s="184"/>
      <c r="B22" s="188"/>
      <c r="C22" s="162"/>
      <c r="D22" s="50"/>
      <c r="E22" s="46" t="s">
        <v>248</v>
      </c>
      <c r="F22" s="132"/>
      <c r="G22" s="133" t="str">
        <f t="shared" si="8"/>
        <v xml:space="preserve"> </v>
      </c>
      <c r="H22" s="134"/>
      <c r="I22" s="69" t="s">
        <v>154</v>
      </c>
      <c r="J22" s="71" t="s">
        <v>154</v>
      </c>
      <c r="K22" s="56"/>
      <c r="L22" s="56" t="s">
        <v>154</v>
      </c>
      <c r="M22" s="56" t="s">
        <v>154</v>
      </c>
      <c r="N22" s="44" t="str">
        <f t="shared" si="0"/>
        <v>Not fitted</v>
      </c>
      <c r="O22" s="173"/>
      <c r="P22" s="151"/>
      <c r="Q22" s="21"/>
      <c r="R22" s="22"/>
      <c r="S22" s="30" t="str">
        <f t="shared" si="1"/>
        <v>FALSE</v>
      </c>
      <c r="T22" s="36">
        <f t="shared" si="2"/>
        <v>0</v>
      </c>
      <c r="U22" s="36">
        <f t="shared" si="3"/>
        <v>0</v>
      </c>
      <c r="V22" s="30">
        <f t="shared" si="4"/>
        <v>1</v>
      </c>
      <c r="W22" s="44">
        <f t="shared" si="5"/>
        <v>0</v>
      </c>
      <c r="X22" s="164"/>
      <c r="Y22" s="105" t="s">
        <v>180</v>
      </c>
      <c r="Z22" s="45" t="s">
        <v>174</v>
      </c>
      <c r="AA22" s="112" t="s">
        <v>180</v>
      </c>
      <c r="AB22" s="45" t="s">
        <v>174</v>
      </c>
      <c r="AC22" s="45" t="s">
        <v>174</v>
      </c>
      <c r="AD22" s="113" t="s">
        <v>154</v>
      </c>
      <c r="AE22" s="114" t="str" cm="1">
        <f t="array" ref="AE22">IF(AB22="YES","FAIL",_xlfn.SWITCH(AA22,"-","-","NO","PASS","YES","FAIL","N/A","FAIL"))</f>
        <v>FAIL</v>
      </c>
      <c r="AF22" s="115" t="str" cm="1">
        <f t="array" ref="AF22">IF(AB22="YES","FAIL",_xlfn.IFS($Y22="-","-",$Y22="NO","PASS",$Z22="YES","FAIL",$AC22="NO","PASS",$AC22="YES","FAIL"))</f>
        <v>PASS</v>
      </c>
      <c r="AG22" s="115" t="str" cm="1">
        <f t="array" ref="AG22">IF(AB22="YES","FAIL",_xlfn.IFS($Y22="-","-",$Y22="NO","PASS",$Z22="YES","FAIL",$AC22="NO","PASS",$AC22="YES","FAIL"))</f>
        <v>PASS</v>
      </c>
      <c r="AH22" s="115" t="str" cm="1">
        <f t="array" ref="AH22">_xlfn.IFS($Y22="-","-",$Y22="NO","PASS",$Z22="YES","FAIL",$AC22="NO","PASS",$AC22="YES","FAIL")</f>
        <v>PASS</v>
      </c>
      <c r="AI22" s="115" t="str" cm="1">
        <f t="array" ref="AI22">IF(AB22="YES","FAIL",_xlfn.SWITCH(Z22,"-","-","NO","PASS","YES","FAIL","N/A","PASS"))</f>
        <v>PASS</v>
      </c>
      <c r="AJ22" s="115" t="str">
        <f t="shared" si="6"/>
        <v>FAIL</v>
      </c>
      <c r="AK22" s="115" t="str" cm="1">
        <f t="array" ref="AK22">_xlfn.SWITCH(AD22,"-","-","NO","PASS","YES","FAIL","N/A","PASS")</f>
        <v>PASS</v>
      </c>
      <c r="AL22" s="115" t="str">
        <f t="shared" si="7"/>
        <v>PASS</v>
      </c>
      <c r="AM22" s="60"/>
      <c r="AN22" s="2"/>
    </row>
    <row r="23" spans="1:40" ht="51.75" thickBot="1" x14ac:dyDescent="0.3">
      <c r="A23" s="184"/>
      <c r="B23" s="189"/>
      <c r="C23" s="47" t="s">
        <v>249</v>
      </c>
      <c r="D23" s="48" t="s">
        <v>250</v>
      </c>
      <c r="E23" s="51" t="s">
        <v>251</v>
      </c>
      <c r="F23" s="138"/>
      <c r="G23" s="139"/>
      <c r="H23" s="140"/>
      <c r="I23" s="109" t="s">
        <v>247</v>
      </c>
      <c r="J23" s="70" t="s">
        <v>154</v>
      </c>
      <c r="K23" s="40"/>
      <c r="L23" s="40" t="s">
        <v>154</v>
      </c>
      <c r="M23" s="40" t="s">
        <v>154</v>
      </c>
      <c r="N23" s="53" t="str">
        <f t="shared" si="0"/>
        <v>Not fitted</v>
      </c>
      <c r="O23" s="174"/>
      <c r="P23" s="152"/>
      <c r="Q23" s="23"/>
      <c r="R23" s="24"/>
      <c r="S23" s="38" t="str">
        <f t="shared" si="1"/>
        <v>FALSE</v>
      </c>
      <c r="T23" s="37">
        <f t="shared" si="2"/>
        <v>0</v>
      </c>
      <c r="U23" s="37">
        <f t="shared" si="3"/>
        <v>0</v>
      </c>
      <c r="V23" s="38">
        <f t="shared" si="4"/>
        <v>1</v>
      </c>
      <c r="W23" s="53">
        <f t="shared" si="5"/>
        <v>0</v>
      </c>
      <c r="X23" s="166"/>
      <c r="Y23" s="106" t="s">
        <v>180</v>
      </c>
      <c r="Z23" s="47" t="s">
        <v>174</v>
      </c>
      <c r="AA23" s="122" t="s">
        <v>154</v>
      </c>
      <c r="AB23" s="47" t="s">
        <v>154</v>
      </c>
      <c r="AC23" s="47" t="s">
        <v>180</v>
      </c>
      <c r="AD23" s="123" t="s">
        <v>154</v>
      </c>
      <c r="AE23" s="124" t="str" cm="1">
        <f t="array" ref="AE23">IF(AB23="YES","FAIL",_xlfn.SWITCH(AA23,"-","-","NO","PASS","YES","FAIL","N/A","FAIL"))</f>
        <v>FAIL</v>
      </c>
      <c r="AF23" s="125" t="str" cm="1">
        <f t="array" ref="AF23">IF(AB23="YES","FAIL",_xlfn.IFS($Y23="-","-",$Y23="NO","PASS",$Z23="YES","FAIL",$AC23="NO","PASS",$AC23="YES","FAIL"))</f>
        <v>FAIL</v>
      </c>
      <c r="AG23" s="125" t="str" cm="1">
        <f t="array" ref="AG23">IF(AB23="YES","FAIL",_xlfn.IFS($Y23="-","-",$Y23="NO","PASS",$Z23="YES","FAIL",$AC23="NO","PASS",$AC23="YES","FAIL"))</f>
        <v>FAIL</v>
      </c>
      <c r="AH23" s="125" t="str" cm="1">
        <f t="array" ref="AH23">_xlfn.IFS($Y23="-","-",$Y23="NO","PASS",$Z23="YES","FAIL",$AC23="NO","PASS",$AC23="YES","FAIL")</f>
        <v>FAIL</v>
      </c>
      <c r="AI23" s="125" t="str" cm="1">
        <f t="array" ref="AI23">IF(AB23="YES","FAIL",_xlfn.SWITCH(Z23,"-","-","NO","PASS","YES","FAIL","N/A","PASS"))</f>
        <v>PASS</v>
      </c>
      <c r="AJ23" s="125" t="str">
        <f t="shared" si="6"/>
        <v>FAIL</v>
      </c>
      <c r="AK23" s="125" t="str" cm="1">
        <f t="array" ref="AK23">_xlfn.SWITCH(AD23,"-","-","NO","PASS","YES","FAIL","N/A","PASS")</f>
        <v>PASS</v>
      </c>
      <c r="AL23" s="125" t="str">
        <f t="shared" si="7"/>
        <v>PASS</v>
      </c>
      <c r="AM23" s="60"/>
      <c r="AN23" s="2"/>
    </row>
    <row r="24" spans="1:40" ht="37.5" customHeight="1" thickBot="1" x14ac:dyDescent="0.3">
      <c r="A24" s="184"/>
      <c r="B24" s="187" t="s">
        <v>252</v>
      </c>
      <c r="C24" s="42" t="s">
        <v>308</v>
      </c>
      <c r="D24" s="49" t="s">
        <v>309</v>
      </c>
      <c r="E24" s="43" t="s">
        <v>253</v>
      </c>
      <c r="F24" s="129"/>
      <c r="G24" s="130"/>
      <c r="H24" s="141"/>
      <c r="I24" s="110" t="s">
        <v>247</v>
      </c>
      <c r="J24" s="111" t="s">
        <v>254</v>
      </c>
      <c r="K24" s="84"/>
      <c r="L24" s="84"/>
      <c r="M24" s="84" t="s">
        <v>154</v>
      </c>
      <c r="N24" s="54" t="str">
        <f t="shared" si="0"/>
        <v>Not fitted</v>
      </c>
      <c r="O24" s="172">
        <v>0.5</v>
      </c>
      <c r="P24" s="159">
        <f>IF(OR(N24="FAIL",N25="FAIL",N26="FAIL",N27="FAIL",N28="FAIL",G24="FAIL",G25="FAIL",G26="FAIL",G27="FAIL",G28="FAIL"),0,O24)</f>
        <v>0.5</v>
      </c>
      <c r="Q24" s="19"/>
      <c r="R24" s="20"/>
      <c r="S24" s="35" t="str">
        <f t="shared" si="1"/>
        <v>FALSE</v>
      </c>
      <c r="T24" s="34">
        <f t="shared" si="2"/>
        <v>0</v>
      </c>
      <c r="U24" s="34">
        <f t="shared" si="3"/>
        <v>0</v>
      </c>
      <c r="V24" s="35">
        <f t="shared" si="4"/>
        <v>1</v>
      </c>
      <c r="W24" s="54">
        <f t="shared" si="5"/>
        <v>0</v>
      </c>
      <c r="X24" s="163">
        <f>IF(MIN(W24:W28)&gt;0,O24,0)</f>
        <v>0</v>
      </c>
      <c r="Y24" s="105" t="s">
        <v>180</v>
      </c>
      <c r="Z24" s="45" t="s">
        <v>174</v>
      </c>
      <c r="AA24" s="112" t="s">
        <v>180</v>
      </c>
      <c r="AB24" s="45" t="s">
        <v>174</v>
      </c>
      <c r="AC24" s="45" t="s">
        <v>174</v>
      </c>
      <c r="AD24" s="121" t="s">
        <v>174</v>
      </c>
      <c r="AE24" s="66" t="str" cm="1">
        <f t="array" ref="AE24">IF(AB24="YES","FAIL",_xlfn.SWITCH(AA24,"-","-","NO","PASS","YES","FAIL","N/A","FAIL"))</f>
        <v>FAIL</v>
      </c>
      <c r="AF24" s="16" t="str" cm="1">
        <f t="array" ref="AF24">IF(AB24="YES","FAIL",_xlfn.IFS($Y24="-","-",$Y24="NO","PASS",$Z24="YES","FAIL",$AC24="NO","PASS",$AC24="YES","FAIL"))</f>
        <v>PASS</v>
      </c>
      <c r="AG24" s="16" t="str" cm="1">
        <f t="array" ref="AG24">IF(AB24="YES","FAIL",_xlfn.IFS($Y24="-","-",$Y24="NO","PASS",$Z24="YES","FAIL",$AC24="NO","PASS",$AC24="YES","FAIL"))</f>
        <v>PASS</v>
      </c>
      <c r="AH24" s="16" t="str" cm="1">
        <f t="array" ref="AH24">_xlfn.IFS($Y24="-","-",$Y24="NO","PASS",$Z24="YES","FAIL",$AC24="NO","PASS",$AC24="YES","FAIL")</f>
        <v>PASS</v>
      </c>
      <c r="AI24" s="16" t="str" cm="1">
        <f t="array" ref="AI24">IF(AB24="YES","FAIL",_xlfn.SWITCH(Z24,"-","-","NO","PASS","YES","FAIL","N/A","PASS"))</f>
        <v>PASS</v>
      </c>
      <c r="AJ24" s="16" t="str">
        <f t="shared" si="6"/>
        <v>FAIL</v>
      </c>
      <c r="AK24" s="16" t="str" cm="1">
        <f t="array" ref="AK24">_xlfn.SWITCH(AD24,"-","-","NO","PASS","YES","FAIL","N/A","PASS")</f>
        <v>PASS</v>
      </c>
      <c r="AL24" s="16" t="str">
        <f t="shared" si="7"/>
        <v>PASS</v>
      </c>
      <c r="AM24" s="60"/>
      <c r="AN24" s="2"/>
    </row>
    <row r="25" spans="1:40" ht="25.5" x14ac:dyDescent="0.25">
      <c r="A25" s="184"/>
      <c r="B25" s="188"/>
      <c r="C25" s="45" t="s">
        <v>255</v>
      </c>
      <c r="D25" s="50"/>
      <c r="E25" s="46" t="s">
        <v>307</v>
      </c>
      <c r="F25" s="132"/>
      <c r="G25" s="133"/>
      <c r="H25" s="142"/>
      <c r="I25" s="74" t="s">
        <v>228</v>
      </c>
      <c r="J25" s="103" t="s">
        <v>256</v>
      </c>
      <c r="K25" s="56"/>
      <c r="L25" s="56"/>
      <c r="M25" s="56" t="s">
        <v>154</v>
      </c>
      <c r="N25" s="44" t="str">
        <f t="shared" si="0"/>
        <v>Not fitted</v>
      </c>
      <c r="O25" s="173"/>
      <c r="P25" s="151"/>
      <c r="Q25" s="21"/>
      <c r="R25" s="22"/>
      <c r="S25" s="30" t="str">
        <f t="shared" si="1"/>
        <v>FALSE</v>
      </c>
      <c r="T25" s="36">
        <f t="shared" si="2"/>
        <v>0</v>
      </c>
      <c r="U25" s="36">
        <f t="shared" si="3"/>
        <v>0</v>
      </c>
      <c r="V25" s="30">
        <f t="shared" si="4"/>
        <v>1</v>
      </c>
      <c r="W25" s="44">
        <f t="shared" si="5"/>
        <v>0</v>
      </c>
      <c r="X25" s="164"/>
      <c r="Y25" s="105" t="s">
        <v>180</v>
      </c>
      <c r="Z25" s="45" t="s">
        <v>180</v>
      </c>
      <c r="AA25" s="112" t="s">
        <v>154</v>
      </c>
      <c r="AB25" s="45" t="s">
        <v>154</v>
      </c>
      <c r="AC25" s="45" t="s">
        <v>154</v>
      </c>
      <c r="AD25" s="113" t="s">
        <v>180</v>
      </c>
      <c r="AE25" s="114" t="str" cm="1">
        <f t="array" ref="AE25">IF(AB25="YES","FAIL",_xlfn.SWITCH(AA25,"-","-","NO","PASS","YES","FAIL","N/A","FAIL"))</f>
        <v>FAIL</v>
      </c>
      <c r="AF25" s="115" t="str" cm="1">
        <f t="array" ref="AF25">IF(AB25="YES","FAIL",_xlfn.IFS($Y25="-","-",$Y25="NO","PASS",$Z25="YES","FAIL",$AC25="NO","PASS",$AC25="YES","FAIL"))</f>
        <v>FAIL</v>
      </c>
      <c r="AG25" s="115" t="str" cm="1">
        <f t="array" ref="AG25">IF(AB25="YES","FAIL",_xlfn.IFS($Y25="-","-",$Y25="NO","PASS",$Z25="YES","FAIL",$AC25="NO","PASS",$AC25="YES","FAIL"))</f>
        <v>FAIL</v>
      </c>
      <c r="AH25" s="115" t="str" cm="1">
        <f t="array" ref="AH25">_xlfn.IFS($Y25="-","-",$Y25="NO","PASS",$Z25="YES","FAIL",$AC25="NO","PASS",$AC25="YES","FAIL")</f>
        <v>FAIL</v>
      </c>
      <c r="AI25" s="115" t="str" cm="1">
        <f t="array" ref="AI25">IF(AB25="YES","FAIL",_xlfn.SWITCH(Z25,"-","-","NO","PASS","YES","FAIL","N/A","PASS"))</f>
        <v>FAIL</v>
      </c>
      <c r="AJ25" s="115" t="str">
        <f t="shared" si="6"/>
        <v>FAIL</v>
      </c>
      <c r="AK25" s="115" t="str" cm="1">
        <f t="array" ref="AK25">_xlfn.SWITCH(AD25,"-","-","NO","PASS","YES","FAIL","N/A","PASS")</f>
        <v>FAIL</v>
      </c>
      <c r="AL25" s="115" t="str">
        <f t="shared" si="7"/>
        <v>PASS</v>
      </c>
      <c r="AM25" s="60"/>
      <c r="AN25" s="2"/>
    </row>
    <row r="26" spans="1:40" x14ac:dyDescent="0.25">
      <c r="A26" s="184"/>
      <c r="B26" s="188"/>
      <c r="C26" s="45" t="s">
        <v>79</v>
      </c>
      <c r="D26" s="50"/>
      <c r="E26" s="46" t="s">
        <v>257</v>
      </c>
      <c r="F26" s="132"/>
      <c r="G26" s="133"/>
      <c r="H26" s="143"/>
      <c r="I26" s="69" t="s">
        <v>154</v>
      </c>
      <c r="J26" s="71" t="s">
        <v>154</v>
      </c>
      <c r="K26" s="56"/>
      <c r="L26" s="56"/>
      <c r="M26" s="56"/>
      <c r="N26" s="44" t="str">
        <f t="shared" si="0"/>
        <v>Not fitted</v>
      </c>
      <c r="O26" s="173"/>
      <c r="P26" s="160"/>
      <c r="Q26" s="21"/>
      <c r="R26" s="22"/>
      <c r="S26" s="30" t="str">
        <f t="shared" si="1"/>
        <v>FALSE</v>
      </c>
      <c r="T26" s="36">
        <f t="shared" si="2"/>
        <v>0</v>
      </c>
      <c r="U26" s="36">
        <f t="shared" si="3"/>
        <v>0</v>
      </c>
      <c r="V26" s="30">
        <f t="shared" si="4"/>
        <v>1</v>
      </c>
      <c r="W26" s="44">
        <f t="shared" si="5"/>
        <v>0</v>
      </c>
      <c r="X26" s="164"/>
      <c r="Y26" s="105" t="s">
        <v>180</v>
      </c>
      <c r="Z26" s="45" t="s">
        <v>174</v>
      </c>
      <c r="AA26" s="112" t="s">
        <v>154</v>
      </c>
      <c r="AB26" s="45" t="s">
        <v>154</v>
      </c>
      <c r="AC26" s="45" t="s">
        <v>174</v>
      </c>
      <c r="AD26" s="113" t="s">
        <v>154</v>
      </c>
      <c r="AE26" s="114" t="str" cm="1">
        <f t="array" ref="AE26">IF(AB26="YES","FAIL",_xlfn.SWITCH(AA26,"-","-","NO","PASS","YES","FAIL","N/A","FAIL"))</f>
        <v>FAIL</v>
      </c>
      <c r="AF26" s="115" t="str" cm="1">
        <f t="array" ref="AF26">IF(AB26="YES","FAIL",_xlfn.IFS($Y26="-","-",$Y26="NO","PASS",$Z26="YES","FAIL",$AC26="NO","PASS",$AC26="YES","FAIL"))</f>
        <v>PASS</v>
      </c>
      <c r="AG26" s="115" t="str" cm="1">
        <f t="array" ref="AG26">IF(AB26="YES","FAIL",_xlfn.IFS($Y26="-","-",$Y26="NO","PASS",$Z26="YES","FAIL",$AC26="NO","PASS",$AC26="YES","FAIL"))</f>
        <v>PASS</v>
      </c>
      <c r="AH26" s="115" t="str" cm="1">
        <f t="array" ref="AH26">_xlfn.IFS($Y26="-","-",$Y26="NO","PASS",$Z26="YES","FAIL",$AC26="NO","PASS",$AC26="YES","FAIL")</f>
        <v>PASS</v>
      </c>
      <c r="AI26" s="115" t="str" cm="1">
        <f t="array" ref="AI26">IF(AB26="YES","FAIL",_xlfn.SWITCH(Z26,"-","-","NO","PASS","YES","FAIL","N/A","PASS"))</f>
        <v>PASS</v>
      </c>
      <c r="AJ26" s="115" t="str">
        <f t="shared" si="6"/>
        <v>FAIL</v>
      </c>
      <c r="AK26" s="115" t="str" cm="1">
        <f t="array" ref="AK26">_xlfn.SWITCH(AD26,"-","-","NO","PASS","YES","FAIL","N/A","PASS")</f>
        <v>PASS</v>
      </c>
      <c r="AL26" s="115" t="str">
        <f t="shared" si="7"/>
        <v>PASS</v>
      </c>
      <c r="AM26" s="60"/>
      <c r="AN26" s="2"/>
    </row>
    <row r="27" spans="1:40" ht="41.45" customHeight="1" x14ac:dyDescent="0.25">
      <c r="A27" s="184"/>
      <c r="B27" s="188"/>
      <c r="C27" s="45" t="s">
        <v>258</v>
      </c>
      <c r="D27" s="50"/>
      <c r="E27" s="46" t="s">
        <v>259</v>
      </c>
      <c r="F27" s="132"/>
      <c r="G27" s="133"/>
      <c r="H27" s="143"/>
      <c r="I27" s="181" t="s">
        <v>247</v>
      </c>
      <c r="J27" s="181" t="s">
        <v>254</v>
      </c>
      <c r="K27" s="56"/>
      <c r="L27" s="56"/>
      <c r="M27" s="56"/>
      <c r="N27" s="44" t="str">
        <f t="shared" si="0"/>
        <v>Not fitted</v>
      </c>
      <c r="O27" s="173"/>
      <c r="P27" s="160"/>
      <c r="Q27" s="21"/>
      <c r="R27" s="22"/>
      <c r="S27" s="30" t="str">
        <f t="shared" si="1"/>
        <v>FALSE</v>
      </c>
      <c r="T27" s="36">
        <f t="shared" si="2"/>
        <v>0</v>
      </c>
      <c r="U27" s="36">
        <f t="shared" si="3"/>
        <v>0</v>
      </c>
      <c r="V27" s="30">
        <f t="shared" si="4"/>
        <v>1</v>
      </c>
      <c r="W27" s="44">
        <f t="shared" si="5"/>
        <v>0</v>
      </c>
      <c r="X27" s="164"/>
      <c r="Y27" s="105" t="s">
        <v>180</v>
      </c>
      <c r="Z27" s="45" t="s">
        <v>174</v>
      </c>
      <c r="AA27" s="112" t="s">
        <v>180</v>
      </c>
      <c r="AB27" s="45" t="s">
        <v>174</v>
      </c>
      <c r="AC27" s="45" t="s">
        <v>180</v>
      </c>
      <c r="AD27" s="113" t="s">
        <v>174</v>
      </c>
      <c r="AE27" s="114" t="str" cm="1">
        <f t="array" ref="AE27">IF(AB27="YES","FAIL",_xlfn.SWITCH(AA27,"-","-","NO","PASS","YES","FAIL","N/A","FAIL"))</f>
        <v>FAIL</v>
      </c>
      <c r="AF27" s="115" t="str" cm="1">
        <f t="array" ref="AF27">IF(AB27="YES","FAIL",_xlfn.IFS($Y27="-","-",$Y27="NO","PASS",$Z27="YES","FAIL",$AC27="NO","PASS",$AC27="YES","FAIL"))</f>
        <v>FAIL</v>
      </c>
      <c r="AG27" s="115" t="str" cm="1">
        <f t="array" ref="AG27">IF(AB27="YES","FAIL",_xlfn.IFS($Y27="-","-",$Y27="NO","PASS",$Z27="YES","FAIL",$AC27="NO","PASS",$AC27="YES","FAIL"))</f>
        <v>FAIL</v>
      </c>
      <c r="AH27" s="115" t="str" cm="1">
        <f t="array" ref="AH27">_xlfn.IFS($Y27="-","-",$Y27="NO","PASS",$Z27="YES","FAIL",$AC27="NO","PASS",$AC27="YES","FAIL")</f>
        <v>FAIL</v>
      </c>
      <c r="AI27" s="115" t="str" cm="1">
        <f t="array" ref="AI27">IF(AB27="YES","FAIL",_xlfn.SWITCH(Z27,"-","-","NO","PASS","YES","FAIL","N/A","PASS"))</f>
        <v>PASS</v>
      </c>
      <c r="AJ27" s="115" t="str">
        <f t="shared" si="6"/>
        <v>FAIL</v>
      </c>
      <c r="AK27" s="115" t="str" cm="1">
        <f t="array" ref="AK27">_xlfn.SWITCH(AD27,"-","-","NO","PASS","YES","FAIL","N/A","PASS")</f>
        <v>PASS</v>
      </c>
      <c r="AL27" s="115" t="str">
        <f t="shared" si="7"/>
        <v>PASS</v>
      </c>
      <c r="AM27" s="60"/>
      <c r="AN27" s="2"/>
    </row>
    <row r="28" spans="1:40" ht="15.75" thickBot="1" x14ac:dyDescent="0.3">
      <c r="A28" s="184"/>
      <c r="B28" s="189"/>
      <c r="C28" s="47" t="s">
        <v>260</v>
      </c>
      <c r="D28" s="48"/>
      <c r="E28" s="52" t="s">
        <v>233</v>
      </c>
      <c r="F28" s="138"/>
      <c r="G28" s="139"/>
      <c r="H28" s="144"/>
      <c r="I28" s="182"/>
      <c r="J28" s="182"/>
      <c r="K28" s="40"/>
      <c r="L28" s="40"/>
      <c r="M28" s="40"/>
      <c r="N28" s="53" t="str">
        <f t="shared" si="0"/>
        <v>Not fitted</v>
      </c>
      <c r="O28" s="174"/>
      <c r="P28" s="161"/>
      <c r="Q28" s="23"/>
      <c r="R28" s="24"/>
      <c r="S28" s="38" t="str">
        <f t="shared" si="1"/>
        <v>FALSE</v>
      </c>
      <c r="T28" s="37">
        <f t="shared" si="2"/>
        <v>0</v>
      </c>
      <c r="U28" s="37">
        <f t="shared" si="3"/>
        <v>0</v>
      </c>
      <c r="V28" s="38">
        <f t="shared" si="4"/>
        <v>1</v>
      </c>
      <c r="W28" s="53">
        <f t="shared" si="5"/>
        <v>0</v>
      </c>
      <c r="X28" s="166"/>
      <c r="Y28" s="106" t="s">
        <v>180</v>
      </c>
      <c r="Z28" s="47" t="s">
        <v>174</v>
      </c>
      <c r="AA28" s="122" t="s">
        <v>180</v>
      </c>
      <c r="AB28" s="47" t="s">
        <v>174</v>
      </c>
      <c r="AC28" s="47" t="s">
        <v>180</v>
      </c>
      <c r="AD28" s="123" t="s">
        <v>174</v>
      </c>
      <c r="AE28" s="124" t="str" cm="1">
        <f t="array" ref="AE28">IF(AB28="YES","FAIL",_xlfn.SWITCH(AA28,"-","-","NO","PASS","YES","FAIL","N/A","FAIL"))</f>
        <v>FAIL</v>
      </c>
      <c r="AF28" s="125" t="str" cm="1">
        <f t="array" ref="AF28">IF(AB28="YES","FAIL",_xlfn.IFS($Y28="-","-",$Y28="NO","PASS",$Z28="YES","FAIL",$AC28="NO","PASS",$AC28="YES","FAIL"))</f>
        <v>FAIL</v>
      </c>
      <c r="AG28" s="125" t="str" cm="1">
        <f t="array" ref="AG28">IF(AB28="YES","FAIL",_xlfn.IFS($Y28="-","-",$Y28="NO","PASS",$Z28="YES","FAIL",$AC28="NO","PASS",$AC28="YES","FAIL"))</f>
        <v>FAIL</v>
      </c>
      <c r="AH28" s="125" t="str" cm="1">
        <f t="array" ref="AH28">_xlfn.IFS($Y28="-","-",$Y28="NO","PASS",$Z28="YES","FAIL",$AC28="NO","PASS",$AC28="YES","FAIL")</f>
        <v>FAIL</v>
      </c>
      <c r="AI28" s="125" t="str" cm="1">
        <f t="array" ref="AI28">IF(AB28="YES","FAIL",_xlfn.SWITCH(Z28,"-","-","NO","PASS","YES","FAIL","N/A","PASS"))</f>
        <v>PASS</v>
      </c>
      <c r="AJ28" s="125" t="str">
        <f t="shared" si="6"/>
        <v>FAIL</v>
      </c>
      <c r="AK28" s="125" t="str" cm="1">
        <f t="array" ref="AK28">_xlfn.SWITCH(AD28,"-","-","NO","PASS","YES","FAIL","N/A","PASS")</f>
        <v>PASS</v>
      </c>
      <c r="AL28" s="125" t="str">
        <f t="shared" si="7"/>
        <v>PASS</v>
      </c>
      <c r="AM28" s="60"/>
      <c r="AN28" s="2"/>
    </row>
    <row r="29" spans="1:40" ht="15" customHeight="1" x14ac:dyDescent="0.25">
      <c r="A29" s="184"/>
      <c r="B29" s="187" t="s">
        <v>261</v>
      </c>
      <c r="C29" s="179" t="s">
        <v>262</v>
      </c>
      <c r="D29" s="49"/>
      <c r="E29" s="49" t="s">
        <v>263</v>
      </c>
      <c r="F29" s="129"/>
      <c r="G29" s="130" t="str">
        <f t="shared" si="8"/>
        <v xml:space="preserve"> </v>
      </c>
      <c r="H29" s="141"/>
      <c r="I29" s="153" t="s">
        <v>247</v>
      </c>
      <c r="J29" s="155" t="s">
        <v>254</v>
      </c>
      <c r="K29" s="41"/>
      <c r="L29" s="41"/>
      <c r="M29" s="41"/>
      <c r="N29" s="54" t="str">
        <f t="shared" si="0"/>
        <v>Not fitted</v>
      </c>
      <c r="O29" s="172">
        <v>0.5</v>
      </c>
      <c r="P29" s="150">
        <f>IF(OR(N29="FAIL",N30="FAIL",N31="FAIL",N32="FAIL",G29="FAIL",G30="FAIL",G31="FAIL",G32="FAIL"),0,O29)</f>
        <v>0.5</v>
      </c>
      <c r="Q29" s="19"/>
      <c r="R29" s="20"/>
      <c r="S29" s="35" t="str">
        <f t="shared" si="1"/>
        <v>FALSE</v>
      </c>
      <c r="T29" s="34">
        <f t="shared" si="2"/>
        <v>0</v>
      </c>
      <c r="U29" s="34">
        <f t="shared" si="3"/>
        <v>0</v>
      </c>
      <c r="V29" s="35">
        <f t="shared" si="4"/>
        <v>1</v>
      </c>
      <c r="W29" s="54">
        <f t="shared" si="5"/>
        <v>0</v>
      </c>
      <c r="X29" s="163">
        <f>IF(MIN(W29:W32)&gt;0,O29,0)</f>
        <v>0</v>
      </c>
      <c r="Y29" s="104" t="s">
        <v>180</v>
      </c>
      <c r="Z29" s="42" t="s">
        <v>174</v>
      </c>
      <c r="AA29" s="120" t="s">
        <v>154</v>
      </c>
      <c r="AB29" s="42" t="s">
        <v>154</v>
      </c>
      <c r="AC29" s="42" t="s">
        <v>180</v>
      </c>
      <c r="AD29" s="121" t="s">
        <v>154</v>
      </c>
      <c r="AE29" s="66" t="str" cm="1">
        <f t="array" ref="AE29">IF(AB29="YES","FAIL",_xlfn.SWITCH(AA29,"-","-","NO","PASS","YES","FAIL","N/A","FAIL"))</f>
        <v>FAIL</v>
      </c>
      <c r="AF29" s="16" t="str" cm="1">
        <f t="array" ref="AF29">IF(AB29="YES","FAIL",_xlfn.IFS($Y29="-","-",$Y29="NO","PASS",$Z29="YES","FAIL",$AC29="NO","PASS",$AC29="YES","FAIL"))</f>
        <v>FAIL</v>
      </c>
      <c r="AG29" s="16" t="str" cm="1">
        <f t="array" ref="AG29">IF(AB29="YES","FAIL",_xlfn.IFS($Y29="-","-",$Y29="NO","PASS",$Z29="YES","FAIL",$AC29="NO","PASS",$AC29="YES","FAIL"))</f>
        <v>FAIL</v>
      </c>
      <c r="AH29" s="16" t="str" cm="1">
        <f t="array" ref="AH29">_xlfn.IFS($Y29="-","-",$Y29="NO","PASS",$Z29="YES","FAIL",$AC29="NO","PASS",$AC29="YES","FAIL")</f>
        <v>FAIL</v>
      </c>
      <c r="AI29" s="16" t="str" cm="1">
        <f t="array" ref="AI29">IF(AB29="YES","FAIL",_xlfn.SWITCH(Z29,"-","-","NO","PASS","YES","FAIL","N/A","PASS"))</f>
        <v>PASS</v>
      </c>
      <c r="AJ29" s="16" t="str">
        <f t="shared" si="6"/>
        <v>FAIL</v>
      </c>
      <c r="AK29" s="16" t="str" cm="1">
        <f t="array" ref="AK29">_xlfn.SWITCH(AD29,"-","-","NO","PASS","YES","FAIL","N/A","PASS")</f>
        <v>PASS</v>
      </c>
      <c r="AL29" s="16" t="str">
        <f t="shared" si="7"/>
        <v>PASS</v>
      </c>
      <c r="AM29" s="60"/>
      <c r="AN29" s="2"/>
    </row>
    <row r="30" spans="1:40" ht="25.5" x14ac:dyDescent="0.25">
      <c r="A30" s="184"/>
      <c r="B30" s="188"/>
      <c r="C30" s="162"/>
      <c r="D30" s="50"/>
      <c r="E30" s="50" t="s">
        <v>264</v>
      </c>
      <c r="F30" s="132"/>
      <c r="G30" s="133" t="str">
        <f t="shared" si="8"/>
        <v xml:space="preserve"> </v>
      </c>
      <c r="H30" s="142"/>
      <c r="I30" s="154"/>
      <c r="J30" s="156"/>
      <c r="K30" s="39"/>
      <c r="L30" s="39"/>
      <c r="M30" s="39"/>
      <c r="N30" s="44" t="str">
        <f t="shared" si="0"/>
        <v>Not fitted</v>
      </c>
      <c r="O30" s="173"/>
      <c r="P30" s="151"/>
      <c r="Q30" s="21"/>
      <c r="R30" s="22"/>
      <c r="S30" s="30" t="str">
        <f t="shared" si="1"/>
        <v>FALSE</v>
      </c>
      <c r="T30" s="36">
        <f t="shared" si="2"/>
        <v>0</v>
      </c>
      <c r="U30" s="36">
        <f t="shared" si="3"/>
        <v>0</v>
      </c>
      <c r="V30" s="30">
        <f t="shared" ref="V30" si="9">IF(S30="TRUE",0.25,1)</f>
        <v>1</v>
      </c>
      <c r="W30" s="44">
        <f t="shared" ref="W30" si="10">1*T30*U30*V30</f>
        <v>0</v>
      </c>
      <c r="X30" s="164"/>
      <c r="Y30" s="105" t="s">
        <v>180</v>
      </c>
      <c r="Z30" s="45" t="s">
        <v>174</v>
      </c>
      <c r="AA30" s="112" t="s">
        <v>154</v>
      </c>
      <c r="AB30" s="45" t="s">
        <v>154</v>
      </c>
      <c r="AC30" s="45" t="s">
        <v>180</v>
      </c>
      <c r="AD30" s="113" t="s">
        <v>154</v>
      </c>
      <c r="AE30" s="114" t="str" cm="1">
        <f t="array" ref="AE30">IF(AB30="YES","FAIL",_xlfn.SWITCH(AA30,"-","-","NO","PASS","YES","FAIL","N/A","FAIL"))</f>
        <v>FAIL</v>
      </c>
      <c r="AF30" s="115" t="str" cm="1">
        <f t="array" ref="AF30">IF(AB30="YES","FAIL",_xlfn.IFS($Y30="-","-",$Y30="NO","PASS",$Z30="YES","FAIL",$AC30="NO","PASS",$AC30="YES","FAIL"))</f>
        <v>FAIL</v>
      </c>
      <c r="AG30" s="115" t="str" cm="1">
        <f t="array" ref="AG30">IF(AB30="YES","FAIL",_xlfn.IFS($Y30="-","-",$Y30="NO","PASS",$Z30="YES","FAIL",$AC30="NO","PASS",$AC30="YES","FAIL"))</f>
        <v>FAIL</v>
      </c>
      <c r="AH30" s="115" t="str" cm="1">
        <f t="array" ref="AH30">_xlfn.IFS($Y30="-","-",$Y30="NO","PASS",$Z30="YES","FAIL",$AC30="NO","PASS",$AC30="YES","FAIL")</f>
        <v>FAIL</v>
      </c>
      <c r="AI30" s="115" t="str" cm="1">
        <f t="array" ref="AI30">IF(AB30="YES","FAIL",_xlfn.SWITCH(Z30,"-","-","NO","PASS","YES","FAIL","N/A","PASS"))</f>
        <v>PASS</v>
      </c>
      <c r="AJ30" s="115" t="str">
        <f t="shared" ref="AJ30" si="11">IF(AB30="YES","PASS","FAIL")</f>
        <v>FAIL</v>
      </c>
      <c r="AK30" s="115" t="str" cm="1">
        <f t="array" ref="AK30">_xlfn.SWITCH(AD30,"-","-","NO","PASS","YES","FAIL","N/A","PASS")</f>
        <v>PASS</v>
      </c>
      <c r="AL30" s="115" t="str">
        <f t="shared" ref="AL30" si="12">IF(AB30="YES","FAIL","PASS")</f>
        <v>PASS</v>
      </c>
      <c r="AM30" s="60"/>
      <c r="AN30" s="2"/>
    </row>
    <row r="31" spans="1:40" x14ac:dyDescent="0.25">
      <c r="A31" s="184"/>
      <c r="B31" s="188"/>
      <c r="C31" s="162"/>
      <c r="D31" s="50"/>
      <c r="E31" s="50" t="s">
        <v>265</v>
      </c>
      <c r="F31" s="132"/>
      <c r="G31" s="133" t="str">
        <f t="shared" si="8"/>
        <v xml:space="preserve"> </v>
      </c>
      <c r="H31" s="142"/>
      <c r="I31" s="74" t="s">
        <v>228</v>
      </c>
      <c r="J31" s="156" t="s">
        <v>256</v>
      </c>
      <c r="K31" s="39"/>
      <c r="L31" s="39"/>
      <c r="M31" s="39"/>
      <c r="N31" s="44" t="str">
        <f t="shared" si="0"/>
        <v>Not fitted</v>
      </c>
      <c r="O31" s="173"/>
      <c r="P31" s="151"/>
      <c r="Q31" s="21"/>
      <c r="R31" s="22"/>
      <c r="S31" s="30" t="str">
        <f t="shared" si="1"/>
        <v>FALSE</v>
      </c>
      <c r="T31" s="36">
        <f t="shared" si="2"/>
        <v>0</v>
      </c>
      <c r="U31" s="36">
        <f t="shared" si="3"/>
        <v>0</v>
      </c>
      <c r="V31" s="30">
        <f t="shared" si="4"/>
        <v>1</v>
      </c>
      <c r="W31" s="44">
        <f t="shared" si="5"/>
        <v>0</v>
      </c>
      <c r="X31" s="164"/>
      <c r="Y31" s="105" t="s">
        <v>180</v>
      </c>
      <c r="Z31" s="45" t="s">
        <v>180</v>
      </c>
      <c r="AA31" s="112" t="s">
        <v>154</v>
      </c>
      <c r="AB31" s="45" t="s">
        <v>154</v>
      </c>
      <c r="AC31" s="45" t="s">
        <v>154</v>
      </c>
      <c r="AD31" s="113" t="s">
        <v>180</v>
      </c>
      <c r="AE31" s="114" t="str" cm="1">
        <f t="array" ref="AE31">IF(AB31="YES","FAIL",_xlfn.SWITCH(AA31,"-","-","NO","PASS","YES","FAIL","N/A","FAIL"))</f>
        <v>FAIL</v>
      </c>
      <c r="AF31" s="115" t="str" cm="1">
        <f t="array" ref="AF31">IF(AB31="YES","FAIL",_xlfn.IFS($Y31="-","-",$Y31="NO","PASS",$Z31="YES","FAIL",$AC31="NO","PASS",$AC31="YES","FAIL"))</f>
        <v>FAIL</v>
      </c>
      <c r="AG31" s="115" t="str" cm="1">
        <f t="array" ref="AG31">IF(AB31="YES","FAIL",_xlfn.IFS($Y31="-","-",$Y31="NO","PASS",$Z31="YES","FAIL",$AC31="NO","PASS",$AC31="YES","FAIL"))</f>
        <v>FAIL</v>
      </c>
      <c r="AH31" s="115" t="str" cm="1">
        <f t="array" ref="AH31">_xlfn.IFS($Y31="-","-",$Y31="NO","PASS",$Z31="YES","FAIL",$AC31="NO","PASS",$AC31="YES","FAIL")</f>
        <v>FAIL</v>
      </c>
      <c r="AI31" s="115" t="str" cm="1">
        <f t="array" ref="AI31">IF(AB31="YES","FAIL",_xlfn.SWITCH(Z31,"-","-","NO","PASS","YES","FAIL","N/A","PASS"))</f>
        <v>FAIL</v>
      </c>
      <c r="AJ31" s="115" t="str">
        <f t="shared" si="6"/>
        <v>FAIL</v>
      </c>
      <c r="AK31" s="115" t="str" cm="1">
        <f t="array" ref="AK31">_xlfn.SWITCH(AD31,"-","-","NO","PASS","YES","FAIL","N/A","PASS")</f>
        <v>FAIL</v>
      </c>
      <c r="AL31" s="115" t="str">
        <f t="shared" si="7"/>
        <v>PASS</v>
      </c>
      <c r="AM31" s="60"/>
      <c r="AN31" s="2"/>
    </row>
    <row r="32" spans="1:40" ht="15.75" thickBot="1" x14ac:dyDescent="0.3">
      <c r="A32" s="185"/>
      <c r="B32" s="189"/>
      <c r="C32" s="180"/>
      <c r="D32" s="48"/>
      <c r="E32" s="48" t="s">
        <v>266</v>
      </c>
      <c r="F32" s="138"/>
      <c r="G32" s="139" t="str">
        <f t="shared" si="8"/>
        <v xml:space="preserve"> </v>
      </c>
      <c r="H32" s="145"/>
      <c r="I32" s="75" t="s">
        <v>228</v>
      </c>
      <c r="J32" s="158"/>
      <c r="K32" s="40"/>
      <c r="L32" s="40"/>
      <c r="M32" s="40"/>
      <c r="N32" s="53" t="str">
        <f t="shared" si="0"/>
        <v>Not fitted</v>
      </c>
      <c r="O32" s="174"/>
      <c r="P32" s="152"/>
      <c r="Q32" s="23"/>
      <c r="R32" s="24"/>
      <c r="S32" s="38" t="str">
        <f t="shared" si="1"/>
        <v>FALSE</v>
      </c>
      <c r="T32" s="37">
        <f t="shared" si="2"/>
        <v>0</v>
      </c>
      <c r="U32" s="37">
        <f t="shared" si="3"/>
        <v>0</v>
      </c>
      <c r="V32" s="38">
        <f t="shared" si="4"/>
        <v>1</v>
      </c>
      <c r="W32" s="53">
        <f t="shared" si="5"/>
        <v>0</v>
      </c>
      <c r="X32" s="166"/>
      <c r="Y32" s="106" t="s">
        <v>180</v>
      </c>
      <c r="Z32" s="47" t="s">
        <v>180</v>
      </c>
      <c r="AA32" s="122" t="s">
        <v>154</v>
      </c>
      <c r="AB32" s="47" t="s">
        <v>154</v>
      </c>
      <c r="AC32" s="47" t="s">
        <v>154</v>
      </c>
      <c r="AD32" s="123"/>
      <c r="AE32" s="124" t="str" cm="1">
        <f t="array" ref="AE32">IF(AB32="YES","FAIL",_xlfn.SWITCH(AA32,"-","-","NO","PASS","YES","FAIL","N/A","FAIL"))</f>
        <v>FAIL</v>
      </c>
      <c r="AF32" s="125" t="str" cm="1">
        <f t="array" ref="AF32">IF(AB32="YES","FAIL",_xlfn.IFS($Y32="-","-",$Y32="NO","PASS",$Z32="YES","FAIL",$AC32="NO","PASS",$AC32="YES","FAIL"))</f>
        <v>FAIL</v>
      </c>
      <c r="AG32" s="125" t="str" cm="1">
        <f t="array" ref="AG32">IF(AB32="YES","FAIL",_xlfn.IFS($Y32="-","-",$Y32="NO","PASS",$Z32="YES","FAIL",$AC32="NO","PASS",$AC32="YES","FAIL"))</f>
        <v>FAIL</v>
      </c>
      <c r="AH32" s="125" t="str" cm="1">
        <f t="array" ref="AH32">_xlfn.IFS($Y32="-","-",$Y32="NO","PASS",$Z32="YES","FAIL",$AC32="NO","PASS",$AC32="YES","FAIL")</f>
        <v>FAIL</v>
      </c>
      <c r="AI32" s="125" t="str" cm="1">
        <f t="array" ref="AI32">IF(AB32="YES","FAIL",_xlfn.SWITCH(Z32,"-","-","NO","PASS","YES","FAIL","N/A","PASS"))</f>
        <v>FAIL</v>
      </c>
      <c r="AJ32" s="125" t="str">
        <f t="shared" si="6"/>
        <v>FAIL</v>
      </c>
      <c r="AK32" s="125" t="e" cm="1">
        <f t="array" ref="AK32">_xlfn.SWITCH(AD32,"-","-","NO","PASS","YES","FAIL","N/A","PASS")</f>
        <v>#N/A</v>
      </c>
      <c r="AL32" s="125" t="str">
        <f t="shared" si="7"/>
        <v>PASS</v>
      </c>
      <c r="AM32" s="60"/>
      <c r="AN32" s="2"/>
    </row>
    <row r="33" spans="1:40" ht="15" customHeight="1" x14ac:dyDescent="0.25">
      <c r="A33" s="186" t="s">
        <v>267</v>
      </c>
      <c r="B33" s="187" t="s">
        <v>268</v>
      </c>
      <c r="C33" s="179" t="s">
        <v>268</v>
      </c>
      <c r="D33" s="49"/>
      <c r="E33" s="43" t="s">
        <v>269</v>
      </c>
      <c r="F33" s="129"/>
      <c r="G33" s="130" t="str">
        <f t="shared" si="8"/>
        <v xml:space="preserve"> </v>
      </c>
      <c r="H33" s="131"/>
      <c r="I33" s="83" t="s">
        <v>154</v>
      </c>
      <c r="J33" s="72" t="s">
        <v>154</v>
      </c>
      <c r="K33" s="41" t="s">
        <v>154</v>
      </c>
      <c r="L33" s="41" t="s">
        <v>154</v>
      </c>
      <c r="M33" s="41" t="s">
        <v>154</v>
      </c>
      <c r="N33" s="54" t="str">
        <f t="shared" si="0"/>
        <v>Not fitted</v>
      </c>
      <c r="O33" s="172">
        <v>0.5</v>
      </c>
      <c r="P33" s="150">
        <f>IF(OR(N33="FAIL",N34="FAIL",N35="FAIL",N36="FAIL",N37="FAIL",N38="FAIL",G33="FAIL",G34="FAIL",G35="FAIL",G36="FAIL",G37="FAIL",G38="FAIL"),0,O33)</f>
        <v>0.5</v>
      </c>
      <c r="Q33" s="19" t="str">
        <f>IF(OR(F33=$AQ$1,F33=$AS$1,F33=$AU$1),"N/A","")</f>
        <v/>
      </c>
      <c r="R33" s="20" t="str">
        <f>IF(OR(F33=$AQ$1,F33=$AS$1,F33=$AT$1,F33=$AU$1),"N/A","")</f>
        <v/>
      </c>
      <c r="S33" s="35" t="str">
        <f t="shared" si="1"/>
        <v>FALSE</v>
      </c>
      <c r="T33" s="34">
        <f t="shared" si="2"/>
        <v>0</v>
      </c>
      <c r="U33" s="34">
        <f t="shared" si="3"/>
        <v>0</v>
      </c>
      <c r="V33" s="35">
        <f t="shared" si="4"/>
        <v>1</v>
      </c>
      <c r="W33" s="54">
        <f>1*T33*U33*V33</f>
        <v>0</v>
      </c>
      <c r="X33" s="163">
        <f>IF(MIN(W33:W38)&gt;0,O33,0)</f>
        <v>0</v>
      </c>
      <c r="Y33" s="104" t="s">
        <v>180</v>
      </c>
      <c r="Z33" s="42" t="s">
        <v>174</v>
      </c>
      <c r="AA33" s="120" t="s">
        <v>180</v>
      </c>
      <c r="AB33" s="42" t="s">
        <v>174</v>
      </c>
      <c r="AC33" s="42" t="s">
        <v>174</v>
      </c>
      <c r="AD33" s="121" t="s">
        <v>154</v>
      </c>
      <c r="AE33" s="66" t="str" cm="1">
        <f t="array" ref="AE33">IF(AB33="YES","FAIL",_xlfn.SWITCH(AA33,"-","-","NO","PASS","YES","FAIL","N/A","FAIL"))</f>
        <v>FAIL</v>
      </c>
      <c r="AF33" s="16" t="str" cm="1">
        <f t="array" ref="AF33">IF(AB33="YES","FAIL",_xlfn.IFS($Y33="-","-",$Y33="NO","PASS",$Z33="YES","FAIL",$AC33="NO","PASS",$AC33="YES","FAIL"))</f>
        <v>PASS</v>
      </c>
      <c r="AG33" s="16" t="str" cm="1">
        <f t="array" ref="AG33">IF(AB33="YES","FAIL",_xlfn.IFS($Y33="-","-",$Y33="NO","PASS",$Z33="YES","FAIL",$AC33="NO","PASS",$AC33="YES","FAIL"))</f>
        <v>PASS</v>
      </c>
      <c r="AH33" s="16" t="str" cm="1">
        <f t="array" ref="AH33">_xlfn.IFS($Y33="-","-",$Y33="NO","PASS",$Z33="YES","FAIL",$AC33="NO","PASS",$AC33="YES","FAIL")</f>
        <v>PASS</v>
      </c>
      <c r="AI33" s="16" t="str" cm="1">
        <f t="array" ref="AI33">IF(AB33="YES","FAIL",_xlfn.SWITCH(Z33,"-","-","NO","PASS","YES","FAIL","N/A","PASS"))</f>
        <v>PASS</v>
      </c>
      <c r="AJ33" s="16" t="str">
        <f>IF(AB33="YES","PASS","FAIL")</f>
        <v>FAIL</v>
      </c>
      <c r="AK33" s="16" t="str" cm="1">
        <f t="array" ref="AK33">_xlfn.SWITCH(AD33,"-","-","NO","PASS","YES","FAIL","N/A","PASS")</f>
        <v>PASS</v>
      </c>
      <c r="AL33" s="16" t="str">
        <f>IF(AB33="YES","FAIL","PASS")</f>
        <v>PASS</v>
      </c>
      <c r="AM33" s="60"/>
      <c r="AN33" s="2"/>
    </row>
    <row r="34" spans="1:40" x14ac:dyDescent="0.25">
      <c r="A34" s="183"/>
      <c r="B34" s="188"/>
      <c r="C34" s="162"/>
      <c r="D34" s="50"/>
      <c r="E34" s="46" t="s">
        <v>56</v>
      </c>
      <c r="F34" s="132"/>
      <c r="G34" s="133" t="str">
        <f t="shared" si="8"/>
        <v xml:space="preserve"> </v>
      </c>
      <c r="H34" s="142"/>
      <c r="I34" s="154" t="s">
        <v>270</v>
      </c>
      <c r="J34" s="69" t="s">
        <v>154</v>
      </c>
      <c r="K34" s="39"/>
      <c r="L34" s="39"/>
      <c r="M34" s="39"/>
      <c r="N34" s="44" t="str">
        <f t="shared" si="0"/>
        <v>Not fitted</v>
      </c>
      <c r="O34" s="173"/>
      <c r="P34" s="151"/>
      <c r="Q34" s="21" t="str">
        <f>IF(OR(F34=$AQ$1,F34=$AS$1,F34=$AU$1),"N/A","")</f>
        <v/>
      </c>
      <c r="R34" s="22" t="str">
        <f>IF(OR(F34=$AQ$1,F34=$AS$1,F34=$AT$1,F34=$AU$1),"N/A","")</f>
        <v/>
      </c>
      <c r="S34" s="30" t="str">
        <f t="shared" si="1"/>
        <v>FALSE</v>
      </c>
      <c r="T34" s="36">
        <f t="shared" si="2"/>
        <v>0</v>
      </c>
      <c r="U34" s="36">
        <f t="shared" si="3"/>
        <v>0</v>
      </c>
      <c r="V34" s="30">
        <f t="shared" ref="V34" si="13">IF(S34="TRUE",0.25,1)</f>
        <v>1</v>
      </c>
      <c r="W34" s="44">
        <f>1*T34*U34*V34</f>
        <v>0</v>
      </c>
      <c r="X34" s="164"/>
      <c r="Y34" s="105" t="s">
        <v>174</v>
      </c>
      <c r="Z34" s="45" t="s">
        <v>154</v>
      </c>
      <c r="AA34" s="112" t="s">
        <v>180</v>
      </c>
      <c r="AB34" s="45" t="s">
        <v>180</v>
      </c>
      <c r="AC34" s="45" t="s">
        <v>154</v>
      </c>
      <c r="AD34" s="113"/>
      <c r="AE34" s="114"/>
      <c r="AF34" s="115" t="str" cm="1">
        <f t="array" ref="AF34">IF(AB34="YES","FAIL",_xlfn.IFS($Y34="-","-",$Y34="NO","PASS",$Z34="YES","FAIL",$AC34="NO","PASS",$AC34="YES","FAIL"))</f>
        <v>FAIL</v>
      </c>
      <c r="AG34" s="115" t="str" cm="1">
        <f t="array" ref="AG34">IF(AB34="YES","FAIL",_xlfn.IFS($Y34="-","-",$Y34="NO","PASS",$Z34="YES","FAIL",$AC34="NO","PASS",$AC34="YES","FAIL"))</f>
        <v>FAIL</v>
      </c>
      <c r="AH34" s="115" t="str" cm="1">
        <f t="array" ref="AH34">_xlfn.IFS($Y34="-","-",$Y34="NO","PASS",$Z34="YES","FAIL",$AC34="NO","PASS",$AC34="YES","FAIL")</f>
        <v>PASS</v>
      </c>
      <c r="AI34" s="115" t="str" cm="1">
        <f t="array" ref="AI34">IF(AB34="YES","FAIL",_xlfn.SWITCH(Z34,"-","-","NO","PASS","YES","FAIL","N/A","PASS"))</f>
        <v>FAIL</v>
      </c>
      <c r="AJ34" s="115" t="str">
        <f>IF(AB34="YES","PASS","FAIL")</f>
        <v>PASS</v>
      </c>
      <c r="AK34" s="115" t="e" cm="1">
        <f t="array" ref="AK34">_xlfn.SWITCH(AD34,"-","-","NO","PASS","YES","FAIL","N/A","PASS")</f>
        <v>#N/A</v>
      </c>
      <c r="AL34" s="115" t="str">
        <f>IF(AB34="YES","FAIL","PASS")</f>
        <v>FAIL</v>
      </c>
      <c r="AM34" s="60"/>
      <c r="AN34" s="2"/>
    </row>
    <row r="35" spans="1:40" x14ac:dyDescent="0.25">
      <c r="A35" s="184"/>
      <c r="B35" s="188"/>
      <c r="C35" s="162"/>
      <c r="D35" s="50"/>
      <c r="E35" s="46" t="s">
        <v>271</v>
      </c>
      <c r="F35" s="132"/>
      <c r="G35" s="133" t="str">
        <f t="shared" si="8"/>
        <v xml:space="preserve"> </v>
      </c>
      <c r="H35" s="142"/>
      <c r="I35" s="154"/>
      <c r="J35" s="69" t="s">
        <v>154</v>
      </c>
      <c r="K35" s="39" t="s">
        <v>154</v>
      </c>
      <c r="L35" s="39" t="s">
        <v>154</v>
      </c>
      <c r="M35" s="39" t="s">
        <v>154</v>
      </c>
      <c r="N35" s="44" t="str">
        <f t="shared" si="0"/>
        <v>Not fitted</v>
      </c>
      <c r="O35" s="173"/>
      <c r="P35" s="151"/>
      <c r="Q35" s="21"/>
      <c r="R35" s="22"/>
      <c r="S35" s="30" t="str">
        <f t="shared" si="1"/>
        <v>FALSE</v>
      </c>
      <c r="T35" s="36">
        <f t="shared" si="2"/>
        <v>0</v>
      </c>
      <c r="U35" s="36">
        <f t="shared" si="3"/>
        <v>0</v>
      </c>
      <c r="V35" s="30">
        <f t="shared" si="4"/>
        <v>1</v>
      </c>
      <c r="W35" s="44">
        <f t="shared" ref="W35:W57" si="14">1*T35*U35*V35</f>
        <v>0</v>
      </c>
      <c r="X35" s="164"/>
      <c r="Y35" s="105" t="s">
        <v>174</v>
      </c>
      <c r="Z35" s="45" t="s">
        <v>154</v>
      </c>
      <c r="AA35" s="112" t="s">
        <v>180</v>
      </c>
      <c r="AB35" s="45" t="s">
        <v>180</v>
      </c>
      <c r="AC35" s="45" t="s">
        <v>154</v>
      </c>
      <c r="AD35" s="113" t="s">
        <v>154</v>
      </c>
      <c r="AE35" s="114" t="str" cm="1">
        <f t="array" ref="AE35">IF(AB35="YES","FAIL",_xlfn.SWITCH(AA35,"-","-","NO","PASS","YES","FAIL","N/A","FAIL"))</f>
        <v>FAIL</v>
      </c>
      <c r="AF35" s="115" t="str" cm="1">
        <f t="array" ref="AF35">IF(AB35="YES","FAIL",_xlfn.IFS($Y35="-","-",$Y35="NO","PASS",$Z35="YES","FAIL",$AC35="NO","PASS",$AC35="YES","FAIL"))</f>
        <v>FAIL</v>
      </c>
      <c r="AG35" s="115" t="str" cm="1">
        <f t="array" ref="AG35">IF(AB35="YES","FAIL",_xlfn.IFS($Y35="-","-",$Y35="NO","PASS",$Z35="YES","FAIL",$AC35="NO","PASS",$AC35="YES","FAIL"))</f>
        <v>FAIL</v>
      </c>
      <c r="AH35" s="115" t="str" cm="1">
        <f t="array" ref="AH35">_xlfn.IFS($Y35="-","-",$Y35="NO","PASS",$Z35="YES","FAIL",$AC35="NO","PASS",$AC35="YES","FAIL")</f>
        <v>PASS</v>
      </c>
      <c r="AI35" s="115" t="str" cm="1">
        <f t="array" ref="AI35">IF(AB35="YES","FAIL",_xlfn.SWITCH(Z35,"-","-","NO","PASS","YES","FAIL","N/A","PASS"))</f>
        <v>FAIL</v>
      </c>
      <c r="AJ35" s="115" t="str">
        <f t="shared" ref="AJ35:AJ57" si="15">IF(AB35="YES","PASS","FAIL")</f>
        <v>PASS</v>
      </c>
      <c r="AK35" s="115" t="str" cm="1">
        <f t="array" ref="AK35">_xlfn.SWITCH(AD35,"-","-","NO","PASS","YES","FAIL","N/A","PASS")</f>
        <v>PASS</v>
      </c>
      <c r="AL35" s="115" t="str">
        <f t="shared" ref="AL35:AL57" si="16">IF(AB35="YES","FAIL","PASS")</f>
        <v>FAIL</v>
      </c>
      <c r="AM35" s="60"/>
      <c r="AN35" s="2"/>
    </row>
    <row r="36" spans="1:40" x14ac:dyDescent="0.25">
      <c r="A36" s="184"/>
      <c r="B36" s="188"/>
      <c r="C36" s="162"/>
      <c r="D36" s="50"/>
      <c r="E36" s="46" t="s">
        <v>59</v>
      </c>
      <c r="F36" s="132"/>
      <c r="G36" s="133" t="str">
        <f t="shared" si="8"/>
        <v xml:space="preserve"> </v>
      </c>
      <c r="H36" s="142"/>
      <c r="I36" s="154" t="s">
        <v>247</v>
      </c>
      <c r="J36" s="69" t="s">
        <v>154</v>
      </c>
      <c r="K36" s="39"/>
      <c r="L36" s="39"/>
      <c r="M36" s="39"/>
      <c r="N36" s="44" t="str">
        <f t="shared" si="0"/>
        <v>Not fitted</v>
      </c>
      <c r="O36" s="173"/>
      <c r="P36" s="151"/>
      <c r="Q36" s="21"/>
      <c r="R36" s="22"/>
      <c r="S36" s="30" t="str">
        <f t="shared" si="1"/>
        <v>FALSE</v>
      </c>
      <c r="T36" s="36">
        <f t="shared" si="2"/>
        <v>0</v>
      </c>
      <c r="U36" s="36">
        <f t="shared" si="3"/>
        <v>0</v>
      </c>
      <c r="V36" s="30">
        <f t="shared" si="4"/>
        <v>1</v>
      </c>
      <c r="W36" s="44">
        <f t="shared" si="14"/>
        <v>0</v>
      </c>
      <c r="X36" s="164"/>
      <c r="Y36" s="105" t="s">
        <v>180</v>
      </c>
      <c r="Z36" s="45" t="s">
        <v>174</v>
      </c>
      <c r="AA36" s="112" t="s">
        <v>154</v>
      </c>
      <c r="AB36" s="45" t="s">
        <v>154</v>
      </c>
      <c r="AC36" s="45" t="s">
        <v>180</v>
      </c>
      <c r="AD36" s="113" t="s">
        <v>154</v>
      </c>
      <c r="AE36" s="114" t="str" cm="1">
        <f t="array" ref="AE36">IF(AB36="YES","FAIL",_xlfn.SWITCH(AA36,"-","-","NO","PASS","YES","FAIL","N/A","FAIL"))</f>
        <v>FAIL</v>
      </c>
      <c r="AF36" s="115" t="str" cm="1">
        <f t="array" ref="AF36">IF(AB36="YES","FAIL",_xlfn.IFS($Y36="-","-",$Y36="NO","PASS",$Z36="YES","FAIL",$AC36="NO","PASS",$AC36="YES","FAIL"))</f>
        <v>FAIL</v>
      </c>
      <c r="AG36" s="115" t="str" cm="1">
        <f t="array" ref="AG36">IF(AB36="YES","FAIL",_xlfn.IFS($Y36="-","-",$Y36="NO","PASS",$Z36="YES","FAIL",$AC36="NO","PASS",$AC36="YES","FAIL"))</f>
        <v>FAIL</v>
      </c>
      <c r="AH36" s="115" t="str" cm="1">
        <f t="array" ref="AH36">_xlfn.IFS($Y36="-","-",$Y36="NO","PASS",$Z36="YES","FAIL",$AC36="NO","PASS",$AC36="YES","FAIL")</f>
        <v>FAIL</v>
      </c>
      <c r="AI36" s="115" t="str" cm="1">
        <f t="array" ref="AI36">IF(AB36="YES","FAIL",_xlfn.SWITCH(Z36,"-","-","NO","PASS","YES","FAIL","N/A","PASS"))</f>
        <v>PASS</v>
      </c>
      <c r="AJ36" s="115" t="str">
        <f t="shared" si="15"/>
        <v>FAIL</v>
      </c>
      <c r="AK36" s="115" t="str" cm="1">
        <f t="array" ref="AK36">_xlfn.SWITCH(AD36,"-","-","NO","PASS","YES","FAIL","N/A","PASS")</f>
        <v>PASS</v>
      </c>
      <c r="AL36" s="115" t="str">
        <f t="shared" si="16"/>
        <v>PASS</v>
      </c>
      <c r="AM36" s="60"/>
      <c r="AN36" s="2"/>
    </row>
    <row r="37" spans="1:40" ht="14.45" customHeight="1" x14ac:dyDescent="0.25">
      <c r="A37" s="184"/>
      <c r="B37" s="188"/>
      <c r="C37" s="162"/>
      <c r="D37" s="50"/>
      <c r="E37" s="46" t="s">
        <v>272</v>
      </c>
      <c r="F37" s="132"/>
      <c r="G37" s="133" t="str">
        <f t="shared" si="8"/>
        <v xml:space="preserve"> </v>
      </c>
      <c r="H37" s="142"/>
      <c r="I37" s="154"/>
      <c r="J37" s="156" t="s">
        <v>273</v>
      </c>
      <c r="K37" s="39"/>
      <c r="L37" s="39"/>
      <c r="M37" s="39"/>
      <c r="N37" s="44" t="str">
        <f t="shared" si="0"/>
        <v>Not fitted</v>
      </c>
      <c r="O37" s="173"/>
      <c r="P37" s="151"/>
      <c r="Q37" s="21"/>
      <c r="R37" s="22"/>
      <c r="S37" s="30" t="str">
        <f t="shared" si="1"/>
        <v>FALSE</v>
      </c>
      <c r="T37" s="36">
        <f t="shared" si="2"/>
        <v>0</v>
      </c>
      <c r="U37" s="36">
        <f t="shared" si="3"/>
        <v>0</v>
      </c>
      <c r="V37" s="30">
        <f>IF(S37="TRUE",0.25,1)</f>
        <v>1</v>
      </c>
      <c r="W37" s="44">
        <f t="shared" si="14"/>
        <v>0</v>
      </c>
      <c r="X37" s="164"/>
      <c r="Y37" s="105" t="s">
        <v>180</v>
      </c>
      <c r="Z37" s="45" t="s">
        <v>174</v>
      </c>
      <c r="AA37" s="112" t="s">
        <v>154</v>
      </c>
      <c r="AB37" s="45" t="s">
        <v>154</v>
      </c>
      <c r="AC37" s="45" t="s">
        <v>180</v>
      </c>
      <c r="AD37" s="113" t="s">
        <v>154</v>
      </c>
      <c r="AE37" s="114" t="str" cm="1">
        <f t="array" ref="AE37">IF(AB37="YES","FAIL",_xlfn.SWITCH(AA37,"-","-","NO","PASS","YES","FAIL","N/A","FAIL"))</f>
        <v>FAIL</v>
      </c>
      <c r="AF37" s="115" t="str" cm="1">
        <f t="array" ref="AF37">IF(AB37="YES","FAIL",_xlfn.IFS($Y37="-","-",$Y37="NO","PASS",$Z37="YES","FAIL",$AC37="NO","PASS",$AC37="YES","FAIL"))</f>
        <v>FAIL</v>
      </c>
      <c r="AG37" s="115" t="str" cm="1">
        <f t="array" ref="AG37">IF(AB37="YES","FAIL",_xlfn.IFS($Y37="-","-",$Y37="NO","PASS",$Z37="YES","FAIL",$AC37="NO","PASS",$AC37="YES","FAIL"))</f>
        <v>FAIL</v>
      </c>
      <c r="AH37" s="115" t="str" cm="1">
        <f t="array" ref="AH37">_xlfn.IFS($Y37="-","-",$Y37="NO","PASS",$Z37="YES","FAIL",$AC37="NO","PASS",$AC37="YES","FAIL")</f>
        <v>FAIL</v>
      </c>
      <c r="AI37" s="115" t="str" cm="1">
        <f t="array" ref="AI37">IF(AB37="YES","FAIL",_xlfn.SWITCH(Z37,"-","-","NO","PASS","YES","FAIL","N/A","PASS"))</f>
        <v>PASS</v>
      </c>
      <c r="AJ37" s="115" t="str">
        <f t="shared" si="15"/>
        <v>FAIL</v>
      </c>
      <c r="AK37" s="115" t="str" cm="1">
        <f t="array" ref="AK37">_xlfn.SWITCH(AD37,"-","-","NO","PASS","YES","FAIL","N/A","PASS")</f>
        <v>PASS</v>
      </c>
      <c r="AL37" s="115" t="str">
        <f t="shared" si="16"/>
        <v>PASS</v>
      </c>
      <c r="AM37" s="60"/>
      <c r="AN37" s="2"/>
    </row>
    <row r="38" spans="1:40" ht="15.75" thickBot="1" x14ac:dyDescent="0.3">
      <c r="A38" s="184"/>
      <c r="B38" s="189"/>
      <c r="C38" s="180"/>
      <c r="D38" s="48"/>
      <c r="E38" s="52" t="s">
        <v>274</v>
      </c>
      <c r="F38" s="138"/>
      <c r="G38" s="139" t="str">
        <f t="shared" si="8"/>
        <v xml:space="preserve"> </v>
      </c>
      <c r="H38" s="140"/>
      <c r="I38" s="157"/>
      <c r="J38" s="158"/>
      <c r="K38" s="40"/>
      <c r="L38" s="40"/>
      <c r="M38" s="40"/>
      <c r="N38" s="53" t="str">
        <f t="shared" si="0"/>
        <v>Not fitted</v>
      </c>
      <c r="O38" s="174"/>
      <c r="P38" s="152"/>
      <c r="Q38" s="23"/>
      <c r="R38" s="24"/>
      <c r="S38" s="38" t="str">
        <f t="shared" si="1"/>
        <v>FALSE</v>
      </c>
      <c r="T38" s="37">
        <f t="shared" si="2"/>
        <v>0</v>
      </c>
      <c r="U38" s="37">
        <f t="shared" si="3"/>
        <v>0</v>
      </c>
      <c r="V38" s="38">
        <f t="shared" ref="V38:V57" si="17">IF(S38="TRUE",0.25,1)</f>
        <v>1</v>
      </c>
      <c r="W38" s="53">
        <f t="shared" si="14"/>
        <v>0</v>
      </c>
      <c r="X38" s="166"/>
      <c r="Y38" s="106" t="s">
        <v>180</v>
      </c>
      <c r="Z38" s="47" t="s">
        <v>174</v>
      </c>
      <c r="AA38" s="47" t="s">
        <v>154</v>
      </c>
      <c r="AB38" s="47" t="s">
        <v>154</v>
      </c>
      <c r="AC38" s="47" t="s">
        <v>180</v>
      </c>
      <c r="AD38" s="123"/>
      <c r="AE38" s="124" t="str" cm="1">
        <f t="array" ref="AE38">IF(AB38="YES","FAIL",_xlfn.SWITCH(AA38,"-","-","NO","PASS","YES","FAIL","N/A","FAIL"))</f>
        <v>FAIL</v>
      </c>
      <c r="AF38" s="125" t="str" cm="1">
        <f t="array" ref="AF38">IF(AB38="YES","FAIL",_xlfn.IFS($Y38="-","-",$Y38="NO","PASS",$Z38="YES","FAIL",$AC38="NO","PASS",$AC38="YES","FAIL"))</f>
        <v>FAIL</v>
      </c>
      <c r="AG38" s="125" t="str" cm="1">
        <f t="array" ref="AG38">IF(AB38="YES","FAIL",_xlfn.IFS($Y38="-","-",$Y38="NO","PASS",$Z38="YES","FAIL",$AC38="NO","PASS",$AC38="YES","FAIL"))</f>
        <v>FAIL</v>
      </c>
      <c r="AH38" s="125" t="str" cm="1">
        <f t="array" ref="AH38">_xlfn.IFS($Y38="-","-",$Y38="NO","PASS",$Z38="YES","FAIL",$AC38="NO","PASS",$AC38="YES","FAIL")</f>
        <v>FAIL</v>
      </c>
      <c r="AI38" s="125" t="str" cm="1">
        <f t="array" ref="AI38">IF(AB38="YES","FAIL",_xlfn.SWITCH(Z38,"-","-","NO","PASS","YES","FAIL","N/A","PASS"))</f>
        <v>PASS</v>
      </c>
      <c r="AJ38" s="125" t="str">
        <f t="shared" si="15"/>
        <v>FAIL</v>
      </c>
      <c r="AK38" s="125" t="e" cm="1">
        <f t="array" ref="AK38">_xlfn.SWITCH(AD38,"-","-","NO","PASS","YES","FAIL","N/A","PASS")</f>
        <v>#N/A</v>
      </c>
      <c r="AL38" s="125" t="str">
        <f t="shared" si="16"/>
        <v>PASS</v>
      </c>
      <c r="AM38" s="60"/>
      <c r="AN38" s="2"/>
    </row>
    <row r="39" spans="1:40" ht="38.25" customHeight="1" x14ac:dyDescent="0.25">
      <c r="A39" s="184"/>
      <c r="B39" s="187" t="s">
        <v>275</v>
      </c>
      <c r="C39" s="179" t="s">
        <v>275</v>
      </c>
      <c r="D39" s="49"/>
      <c r="E39" s="43" t="s">
        <v>301</v>
      </c>
      <c r="F39" s="129"/>
      <c r="G39" s="130" t="str">
        <f t="shared" si="8"/>
        <v xml:space="preserve"> </v>
      </c>
      <c r="H39" s="131"/>
      <c r="I39" s="83" t="s">
        <v>270</v>
      </c>
      <c r="J39" s="72" t="s">
        <v>154</v>
      </c>
      <c r="K39" s="41"/>
      <c r="L39" s="41"/>
      <c r="M39" s="41"/>
      <c r="N39" s="54" t="str">
        <f t="shared" si="0"/>
        <v>Not fitted</v>
      </c>
      <c r="O39" s="199">
        <v>0.5</v>
      </c>
      <c r="P39" s="150">
        <f>IF(OR(N39="FAIL",N40="FAIL",N41="FAIL",G39="FAIL",G40="FAIL",G41="FAIL"),0,O39)</f>
        <v>0.5</v>
      </c>
      <c r="Q39" s="19"/>
      <c r="R39" s="20"/>
      <c r="S39" s="35" t="str">
        <f t="shared" si="1"/>
        <v>FALSE</v>
      </c>
      <c r="T39" s="34">
        <f t="shared" si="2"/>
        <v>0</v>
      </c>
      <c r="U39" s="34">
        <f t="shared" si="3"/>
        <v>0</v>
      </c>
      <c r="V39" s="35">
        <f t="shared" si="17"/>
        <v>1</v>
      </c>
      <c r="W39" s="54">
        <f t="shared" si="14"/>
        <v>0</v>
      </c>
      <c r="X39" s="163">
        <f>IF(MIN(W39:W40)&gt;0,O39,0)</f>
        <v>0</v>
      </c>
      <c r="Y39" s="104" t="s">
        <v>174</v>
      </c>
      <c r="Z39" s="42" t="s">
        <v>154</v>
      </c>
      <c r="AA39" s="42" t="s">
        <v>180</v>
      </c>
      <c r="AB39" s="42" t="s">
        <v>180</v>
      </c>
      <c r="AC39" s="42" t="s">
        <v>154</v>
      </c>
      <c r="AD39" s="121" t="s">
        <v>154</v>
      </c>
      <c r="AE39" s="66" t="str" cm="1">
        <f t="array" ref="AE39">IF(AB39="YES","FAIL",_xlfn.SWITCH(AA39,"-","-","NO","PASS","YES","FAIL","N/A","FAIL"))</f>
        <v>FAIL</v>
      </c>
      <c r="AF39" s="16" t="str" cm="1">
        <f t="array" ref="AF39">IF(AB39="YES","FAIL",_xlfn.IFS($Y39="-","-",$Y39="NO","PASS",$Z39="YES","FAIL",$AC39="NO","PASS",$AC39="YES","FAIL"))</f>
        <v>FAIL</v>
      </c>
      <c r="AG39" s="16" t="str" cm="1">
        <f t="array" ref="AG39">IF(AB39="YES","FAIL",_xlfn.IFS($Y39="-","-",$Y39="NO","PASS",$Z39="YES","FAIL",$AC39="NO","PASS",$AC39="YES","FAIL"))</f>
        <v>FAIL</v>
      </c>
      <c r="AH39" s="16" t="str" cm="1">
        <f t="array" ref="AH39">_xlfn.IFS($Y39="-","-",$Y39="NO","PASS",$Z39="YES","FAIL",$AC39="NO","PASS",$AC39="YES","FAIL")</f>
        <v>PASS</v>
      </c>
      <c r="AI39" s="16" t="str" cm="1">
        <f t="array" ref="AI39">IF(AB39="YES","FAIL",_xlfn.SWITCH(Z39,"-","-","NO","PASS","YES","FAIL","N/A","PASS"))</f>
        <v>FAIL</v>
      </c>
      <c r="AJ39" s="16" t="str">
        <f t="shared" si="15"/>
        <v>PASS</v>
      </c>
      <c r="AK39" s="16" t="str" cm="1">
        <f t="array" ref="AK39">_xlfn.SWITCH(AD39,"-","-","NO","PASS","YES","FAIL","N/A","PASS")</f>
        <v>PASS</v>
      </c>
      <c r="AL39" s="16" t="str">
        <f t="shared" si="16"/>
        <v>FAIL</v>
      </c>
      <c r="AM39" s="60"/>
      <c r="AN39" s="2"/>
    </row>
    <row r="40" spans="1:40" ht="38.25" customHeight="1" x14ac:dyDescent="0.25">
      <c r="A40" s="184"/>
      <c r="B40" s="188"/>
      <c r="C40" s="162"/>
      <c r="D40" s="50"/>
      <c r="E40" s="46" t="s">
        <v>276</v>
      </c>
      <c r="F40" s="132"/>
      <c r="G40" s="133" t="str">
        <f t="shared" si="8"/>
        <v xml:space="preserve"> </v>
      </c>
      <c r="H40" s="142"/>
      <c r="I40" s="181" t="s">
        <v>247</v>
      </c>
      <c r="J40" s="69" t="s">
        <v>154</v>
      </c>
      <c r="K40" s="39"/>
      <c r="L40" s="39"/>
      <c r="M40" s="39"/>
      <c r="N40" s="44" t="str">
        <f t="shared" si="0"/>
        <v>Not fitted</v>
      </c>
      <c r="O40" s="200"/>
      <c r="P40" s="151"/>
      <c r="Q40" s="21"/>
      <c r="R40" s="22"/>
      <c r="S40" s="30" t="str">
        <f t="shared" si="1"/>
        <v>FALSE</v>
      </c>
      <c r="T40" s="36">
        <f t="shared" si="2"/>
        <v>0</v>
      </c>
      <c r="U40" s="36">
        <f t="shared" si="3"/>
        <v>0</v>
      </c>
      <c r="V40" s="30">
        <f t="shared" si="17"/>
        <v>1</v>
      </c>
      <c r="W40" s="44">
        <f t="shared" si="14"/>
        <v>0</v>
      </c>
      <c r="X40" s="164"/>
      <c r="Y40" s="105" t="s">
        <v>180</v>
      </c>
      <c r="Z40" s="45" t="s">
        <v>174</v>
      </c>
      <c r="AA40" s="45" t="s">
        <v>180</v>
      </c>
      <c r="AB40" s="45" t="s">
        <v>174</v>
      </c>
      <c r="AC40" s="45" t="s">
        <v>180</v>
      </c>
      <c r="AD40" s="113" t="s">
        <v>154</v>
      </c>
      <c r="AE40" s="114" t="str" cm="1">
        <f t="array" ref="AE40">IF(AB40="YES","FAIL",_xlfn.SWITCH(AA40,"-","-","NO","PASS","YES","FAIL","N/A","FAIL"))</f>
        <v>FAIL</v>
      </c>
      <c r="AF40" s="115" t="str" cm="1">
        <f t="array" ref="AF40">IF(AB40="YES","FAIL",_xlfn.IFS($Y40="-","-",$Y40="NO","PASS",$Z40="YES","FAIL",$AC40="NO","PASS",$AC40="YES","FAIL"))</f>
        <v>FAIL</v>
      </c>
      <c r="AG40" s="115" t="str" cm="1">
        <f t="array" ref="AG40">IF(AB40="YES","FAIL",_xlfn.IFS($Y40="-","-",$Y40="NO","PASS",$Z40="YES","FAIL",$AC40="NO","PASS",$AC40="YES","FAIL"))</f>
        <v>FAIL</v>
      </c>
      <c r="AH40" s="115" t="str" cm="1">
        <f t="array" ref="AH40">_xlfn.IFS($Y40="-","-",$Y40="NO","PASS",$Z40="YES","FAIL",$AC40="NO","PASS",$AC40="YES","FAIL")</f>
        <v>FAIL</v>
      </c>
      <c r="AI40" s="115" t="str" cm="1">
        <f t="array" ref="AI40">IF(AB40="YES","FAIL",_xlfn.SWITCH(Z40,"-","-","NO","PASS","YES","FAIL","N/A","PASS"))</f>
        <v>PASS</v>
      </c>
      <c r="AJ40" s="115" t="str">
        <f t="shared" si="15"/>
        <v>FAIL</v>
      </c>
      <c r="AK40" s="115" t="str" cm="1">
        <f t="array" ref="AK40">_xlfn.SWITCH(AD40,"-","-","NO","PASS","YES","FAIL","N/A","PASS")</f>
        <v>PASS</v>
      </c>
      <c r="AL40" s="115" t="str">
        <f t="shared" si="16"/>
        <v>PASS</v>
      </c>
      <c r="AM40" s="60"/>
      <c r="AN40" s="2"/>
    </row>
    <row r="41" spans="1:40" ht="26.25" thickBot="1" x14ac:dyDescent="0.3">
      <c r="A41" s="184"/>
      <c r="B41" s="189"/>
      <c r="C41" s="180"/>
      <c r="D41" s="48" t="s">
        <v>277</v>
      </c>
      <c r="E41" s="52" t="s">
        <v>278</v>
      </c>
      <c r="F41" s="138"/>
      <c r="G41" s="139"/>
      <c r="H41" s="140"/>
      <c r="I41" s="182"/>
      <c r="J41" s="70" t="s">
        <v>154</v>
      </c>
      <c r="K41" s="101"/>
      <c r="L41" s="101"/>
      <c r="M41" s="101"/>
      <c r="N41" s="102" t="str">
        <f>_xlfn.XLOOKUP(F41,$AE$10:$AL$10,$AE41:$AL41,"Not fitted")</f>
        <v>Not fitted</v>
      </c>
      <c r="O41" s="201"/>
      <c r="P41" s="152"/>
      <c r="Q41" s="23"/>
      <c r="R41" s="24"/>
      <c r="S41" s="38"/>
      <c r="T41" s="37"/>
      <c r="U41" s="37"/>
      <c r="V41" s="38"/>
      <c r="W41" s="53"/>
      <c r="X41" s="100"/>
      <c r="Y41" s="106" t="s">
        <v>180</v>
      </c>
      <c r="Z41" s="47" t="s">
        <v>174</v>
      </c>
      <c r="AA41" s="122" t="s">
        <v>180</v>
      </c>
      <c r="AB41" s="47" t="s">
        <v>174</v>
      </c>
      <c r="AC41" s="47" t="s">
        <v>180</v>
      </c>
      <c r="AD41" s="123"/>
      <c r="AE41" s="124"/>
      <c r="AF41" s="125" t="str" cm="1">
        <f t="array" ref="AF41">IF(AB41="YES","FAIL",_xlfn.IFS($Y41="-","-",$Y41="NO","PASS",$Z41="YES","FAIL",$AC41="NO","PASS",$AC41="YES","FAIL"))</f>
        <v>FAIL</v>
      </c>
      <c r="AG41" s="125" t="str" cm="1">
        <f t="array" ref="AG41">IF(AB41="YES","FAIL",_xlfn.IFS($Y41="-","-",$Y41="NO","PASS",$Z41="YES","FAIL",$AC41="NO","PASS",$AC41="YES","FAIL"))</f>
        <v>FAIL</v>
      </c>
      <c r="AH41" s="125" t="str" cm="1">
        <f t="array" ref="AH41">_xlfn.IFS($Y41="-","-",$Y41="NO","PASS",$Z41="YES","FAIL",$AC41="NO","PASS",$AC41="YES","FAIL")</f>
        <v>FAIL</v>
      </c>
      <c r="AI41" s="125" t="str" cm="1">
        <f t="array" ref="AI41">IF(AB41="YES","FAIL",_xlfn.SWITCH(Z41,"-","-","NO","PASS","YES","FAIL","N/A","PASS"))</f>
        <v>PASS</v>
      </c>
      <c r="AJ41" s="125" t="str">
        <f>IF(AB41="YES","PASS","FAIL")</f>
        <v>FAIL</v>
      </c>
      <c r="AK41" s="125" t="e" cm="1">
        <f t="array" ref="AK41">_xlfn.SWITCH(AD41,"-","-","NO","PASS","YES","FAIL","N/A","PASS")</f>
        <v>#N/A</v>
      </c>
      <c r="AL41" s="125" t="str">
        <f>IF(AB41="YES","FAIL","PASS")</f>
        <v>PASS</v>
      </c>
      <c r="AM41" s="60"/>
      <c r="AN41" s="2"/>
    </row>
    <row r="42" spans="1:40" x14ac:dyDescent="0.25">
      <c r="A42" s="184"/>
      <c r="B42" s="187" t="s">
        <v>279</v>
      </c>
      <c r="C42" s="179" t="s">
        <v>279</v>
      </c>
      <c r="D42" s="49"/>
      <c r="E42" s="43" t="s">
        <v>302</v>
      </c>
      <c r="F42" s="129"/>
      <c r="G42" s="130" t="str">
        <f t="shared" si="8"/>
        <v xml:space="preserve"> </v>
      </c>
      <c r="H42" s="141"/>
      <c r="I42" s="153" t="s">
        <v>270</v>
      </c>
      <c r="J42" s="155" t="s">
        <v>154</v>
      </c>
      <c r="K42" s="41"/>
      <c r="L42" s="41"/>
      <c r="M42" s="41"/>
      <c r="N42" s="54" t="str">
        <f t="shared" ref="N42:N57" si="18">_xlfn.XLOOKUP(F42,$AE$10:$AL$10,$AE42:$AL42,"Not fitted")</f>
        <v>Not fitted</v>
      </c>
      <c r="O42" s="172">
        <v>0.5</v>
      </c>
      <c r="P42" s="150">
        <f>IF(OR(N42="FAIL",N43="FAIL",N44="FAIL",N45="FAIL",G42="FAIL",G43="FAIL",G44="FAIL",G45="FAIL"),0,O42)</f>
        <v>0.5</v>
      </c>
      <c r="Q42" s="19"/>
      <c r="R42" s="20"/>
      <c r="S42" s="35" t="str">
        <f t="shared" si="1"/>
        <v>FALSE</v>
      </c>
      <c r="T42" s="34">
        <f t="shared" si="2"/>
        <v>0</v>
      </c>
      <c r="U42" s="34">
        <f t="shared" si="3"/>
        <v>0</v>
      </c>
      <c r="V42" s="35">
        <f t="shared" si="17"/>
        <v>1</v>
      </c>
      <c r="W42" s="54">
        <f t="shared" si="14"/>
        <v>0</v>
      </c>
      <c r="X42" s="163">
        <f>IF(MIN(W42:W45)&gt;0,O42,0)</f>
        <v>0</v>
      </c>
      <c r="Y42" s="104" t="s">
        <v>174</v>
      </c>
      <c r="Z42" s="42" t="s">
        <v>154</v>
      </c>
      <c r="AA42" s="120" t="s">
        <v>174</v>
      </c>
      <c r="AB42" s="42" t="s">
        <v>180</v>
      </c>
      <c r="AC42" s="42" t="s">
        <v>154</v>
      </c>
      <c r="AD42" s="121" t="s">
        <v>154</v>
      </c>
      <c r="AE42" s="66" t="str" cm="1">
        <f t="array" ref="AE42">IF(AB42="YES","FAIL",_xlfn.SWITCH(AA42,"-","-","NO","PASS","YES","FAIL","N/A","FAIL"))</f>
        <v>FAIL</v>
      </c>
      <c r="AF42" s="16" t="str" cm="1">
        <f t="array" ref="AF42">IF(AB42="YES","FAIL",_xlfn.IFS($Y42="-","-",$Y42="NO","PASS",$Z42="YES","FAIL",$AC42="NO","PASS",$AC42="YES","FAIL"))</f>
        <v>FAIL</v>
      </c>
      <c r="AG42" s="16" t="str" cm="1">
        <f t="array" ref="AG42">IF(AB42="YES","FAIL",_xlfn.IFS($Y42="-","-",$Y42="NO","PASS",$Z42="YES","FAIL",$AC42="NO","PASS",$AC42="YES","FAIL"))</f>
        <v>FAIL</v>
      </c>
      <c r="AH42" s="16" t="str" cm="1">
        <f t="array" ref="AH42">_xlfn.IFS($Y42="-","-",$Y42="NO","PASS",$Z42="YES","FAIL",$AC42="NO","PASS",$AC42="YES","FAIL")</f>
        <v>PASS</v>
      </c>
      <c r="AI42" s="16" t="str" cm="1">
        <f t="array" ref="AI42">IF(AB42="YES","FAIL",_xlfn.SWITCH(Z42,"-","-","NO","PASS","YES","FAIL","N/A","PASS"))</f>
        <v>FAIL</v>
      </c>
      <c r="AJ42" s="16" t="str">
        <f t="shared" si="15"/>
        <v>PASS</v>
      </c>
      <c r="AK42" s="16" t="str" cm="1">
        <f t="array" ref="AK42">_xlfn.SWITCH(AD42,"-","-","NO","PASS","YES","FAIL","N/A","PASS")</f>
        <v>PASS</v>
      </c>
      <c r="AL42" s="16" t="str">
        <f t="shared" si="16"/>
        <v>FAIL</v>
      </c>
      <c r="AM42" s="60"/>
      <c r="AN42" s="2"/>
    </row>
    <row r="43" spans="1:40" x14ac:dyDescent="0.25">
      <c r="A43" s="184"/>
      <c r="B43" s="188"/>
      <c r="C43" s="162"/>
      <c r="D43" s="50"/>
      <c r="E43" s="46" t="s">
        <v>303</v>
      </c>
      <c r="F43" s="132"/>
      <c r="G43" s="133" t="str">
        <f t="shared" si="8"/>
        <v xml:space="preserve"> </v>
      </c>
      <c r="H43" s="142"/>
      <c r="I43" s="154"/>
      <c r="J43" s="156"/>
      <c r="K43" s="39"/>
      <c r="L43" s="39"/>
      <c r="M43" s="39"/>
      <c r="N43" s="44" t="str">
        <f t="shared" si="18"/>
        <v>Not fitted</v>
      </c>
      <c r="O43" s="173"/>
      <c r="P43" s="151"/>
      <c r="Q43" s="21"/>
      <c r="R43" s="22"/>
      <c r="S43" s="30" t="str">
        <f t="shared" si="1"/>
        <v>FALSE</v>
      </c>
      <c r="T43" s="36">
        <f t="shared" si="2"/>
        <v>0</v>
      </c>
      <c r="U43" s="36">
        <f t="shared" si="3"/>
        <v>0</v>
      </c>
      <c r="V43" s="30">
        <f t="shared" si="17"/>
        <v>1</v>
      </c>
      <c r="W43" s="44">
        <f t="shared" si="14"/>
        <v>0</v>
      </c>
      <c r="X43" s="164"/>
      <c r="Y43" s="105" t="s">
        <v>174</v>
      </c>
      <c r="Z43" s="45" t="s">
        <v>154</v>
      </c>
      <c r="AA43" s="112" t="s">
        <v>180</v>
      </c>
      <c r="AB43" s="45" t="s">
        <v>180</v>
      </c>
      <c r="AC43" s="45" t="s">
        <v>154</v>
      </c>
      <c r="AD43" s="113" t="s">
        <v>154</v>
      </c>
      <c r="AE43" s="114" t="str" cm="1">
        <f t="array" ref="AE43">IF(AB43="YES","FAIL",_xlfn.SWITCH(AA43,"-","-","NO","PASS","YES","FAIL","N/A","FAIL"))</f>
        <v>FAIL</v>
      </c>
      <c r="AF43" s="115" t="str" cm="1">
        <f t="array" ref="AF43">IF(AB43="YES","FAIL",_xlfn.IFS($Y43="-","-",$Y43="NO","PASS",$Z43="YES","FAIL",$AC43="NO","PASS",$AC43="YES","FAIL"))</f>
        <v>FAIL</v>
      </c>
      <c r="AG43" s="115" t="str" cm="1">
        <f t="array" ref="AG43">IF(AB43="YES","FAIL",_xlfn.IFS($Y43="-","-",$Y43="NO","PASS",$Z43="YES","FAIL",$AC43="NO","PASS",$AC43="YES","FAIL"))</f>
        <v>FAIL</v>
      </c>
      <c r="AH43" s="115" t="str" cm="1">
        <f t="array" ref="AH43">_xlfn.IFS($Y43="-","-",$Y43="NO","PASS",$Z43="YES","FAIL",$AC43="NO","PASS",$AC43="YES","FAIL")</f>
        <v>PASS</v>
      </c>
      <c r="AI43" s="115" t="str" cm="1">
        <f t="array" ref="AI43">IF(AB43="YES","FAIL",_xlfn.SWITCH(Z43,"-","-","NO","PASS","YES","FAIL","N/A","PASS"))</f>
        <v>FAIL</v>
      </c>
      <c r="AJ43" s="115" t="str">
        <f t="shared" si="15"/>
        <v>PASS</v>
      </c>
      <c r="AK43" s="115" t="str" cm="1">
        <f t="array" ref="AK43">_xlfn.SWITCH(AD43,"-","-","NO","PASS","YES","FAIL","N/A","PASS")</f>
        <v>PASS</v>
      </c>
      <c r="AL43" s="115" t="str">
        <f t="shared" si="16"/>
        <v>FAIL</v>
      </c>
      <c r="AM43" s="60"/>
      <c r="AN43" s="2"/>
    </row>
    <row r="44" spans="1:40" x14ac:dyDescent="0.25">
      <c r="A44" s="184"/>
      <c r="B44" s="188"/>
      <c r="C44" s="162"/>
      <c r="D44" s="50"/>
      <c r="E44" s="46" t="s">
        <v>304</v>
      </c>
      <c r="F44" s="132"/>
      <c r="G44" s="133" t="str">
        <f t="shared" si="8"/>
        <v xml:space="preserve"> </v>
      </c>
      <c r="H44" s="142"/>
      <c r="I44" s="154"/>
      <c r="J44" s="156"/>
      <c r="K44" s="39"/>
      <c r="L44" s="39"/>
      <c r="M44" s="39"/>
      <c r="N44" s="44" t="str">
        <f t="shared" si="18"/>
        <v>Not fitted</v>
      </c>
      <c r="O44" s="173"/>
      <c r="P44" s="151"/>
      <c r="Q44" s="21"/>
      <c r="R44" s="22"/>
      <c r="S44" s="30" t="str">
        <f t="shared" si="1"/>
        <v>FALSE</v>
      </c>
      <c r="T44" s="36">
        <f t="shared" si="2"/>
        <v>0</v>
      </c>
      <c r="U44" s="36">
        <f t="shared" si="3"/>
        <v>0</v>
      </c>
      <c r="V44" s="30">
        <f t="shared" si="17"/>
        <v>1</v>
      </c>
      <c r="W44" s="44">
        <f t="shared" si="14"/>
        <v>0</v>
      </c>
      <c r="X44" s="164"/>
      <c r="Y44" s="105" t="s">
        <v>174</v>
      </c>
      <c r="Z44" s="45" t="s">
        <v>154</v>
      </c>
      <c r="AA44" s="112" t="s">
        <v>174</v>
      </c>
      <c r="AB44" s="45" t="s">
        <v>180</v>
      </c>
      <c r="AC44" s="45" t="s">
        <v>154</v>
      </c>
      <c r="AD44" s="113" t="s">
        <v>154</v>
      </c>
      <c r="AE44" s="114" t="str" cm="1">
        <f t="array" ref="AE44">IF(AB44="YES","FAIL",_xlfn.SWITCH(AA44,"-","-","NO","PASS","YES","FAIL","N/A","FAIL"))</f>
        <v>FAIL</v>
      </c>
      <c r="AF44" s="115" t="str" cm="1">
        <f t="array" ref="AF44">IF(AB44="YES","FAIL",_xlfn.IFS($Y44="-","-",$Y44="NO","PASS",$Z44="YES","FAIL",$AC44="NO","PASS",$AC44="YES","FAIL"))</f>
        <v>FAIL</v>
      </c>
      <c r="AG44" s="115" t="str" cm="1">
        <f t="array" ref="AG44">IF(AB44="YES","FAIL",_xlfn.IFS($Y44="-","-",$Y44="NO","PASS",$Z44="YES","FAIL",$AC44="NO","PASS",$AC44="YES","FAIL"))</f>
        <v>FAIL</v>
      </c>
      <c r="AH44" s="115" t="str" cm="1">
        <f t="array" ref="AH44">_xlfn.IFS($Y44="-","-",$Y44="NO","PASS",$Z44="YES","FAIL",$AC44="NO","PASS",$AC44="YES","FAIL")</f>
        <v>PASS</v>
      </c>
      <c r="AI44" s="115" t="str" cm="1">
        <f t="array" ref="AI44">IF(AB44="YES","FAIL",_xlfn.SWITCH(Z44,"-","-","NO","PASS","YES","FAIL","N/A","PASS"))</f>
        <v>FAIL</v>
      </c>
      <c r="AJ44" s="115" t="str">
        <f t="shared" si="15"/>
        <v>PASS</v>
      </c>
      <c r="AK44" s="115" t="str" cm="1">
        <f t="array" ref="AK44">_xlfn.SWITCH(AD44,"-","-","NO","PASS","YES","FAIL","N/A","PASS")</f>
        <v>PASS</v>
      </c>
      <c r="AL44" s="115" t="str">
        <f t="shared" si="16"/>
        <v>FAIL</v>
      </c>
      <c r="AM44" s="60"/>
      <c r="AN44" s="2"/>
    </row>
    <row r="45" spans="1:40" ht="26.25" thickBot="1" x14ac:dyDescent="0.3">
      <c r="A45" s="184"/>
      <c r="B45" s="189"/>
      <c r="C45" s="180"/>
      <c r="D45" s="48" t="s">
        <v>280</v>
      </c>
      <c r="E45" s="52" t="s">
        <v>281</v>
      </c>
      <c r="F45" s="138"/>
      <c r="G45" s="139" t="str">
        <f t="shared" si="8"/>
        <v xml:space="preserve"> </v>
      </c>
      <c r="H45" s="145"/>
      <c r="I45" s="75" t="s">
        <v>154</v>
      </c>
      <c r="J45" s="70" t="s">
        <v>154</v>
      </c>
      <c r="K45" s="40"/>
      <c r="L45" s="40"/>
      <c r="M45" s="40"/>
      <c r="N45" s="53" t="str">
        <f t="shared" si="18"/>
        <v>Not fitted</v>
      </c>
      <c r="O45" s="174"/>
      <c r="P45" s="152"/>
      <c r="Q45" s="23"/>
      <c r="R45" s="24"/>
      <c r="S45" s="38" t="str">
        <f t="shared" si="1"/>
        <v>FALSE</v>
      </c>
      <c r="T45" s="37">
        <f t="shared" si="2"/>
        <v>0</v>
      </c>
      <c r="U45" s="37">
        <f t="shared" si="3"/>
        <v>0</v>
      </c>
      <c r="V45" s="38">
        <f t="shared" si="17"/>
        <v>1</v>
      </c>
      <c r="W45" s="53">
        <f t="shared" si="14"/>
        <v>0</v>
      </c>
      <c r="X45" s="166"/>
      <c r="Y45" s="106" t="s">
        <v>174</v>
      </c>
      <c r="Z45" s="47" t="s">
        <v>154</v>
      </c>
      <c r="AA45" s="122" t="s">
        <v>180</v>
      </c>
      <c r="AB45" s="47" t="s">
        <v>180</v>
      </c>
      <c r="AC45" s="47" t="s">
        <v>154</v>
      </c>
      <c r="AD45" s="123"/>
      <c r="AE45" s="124" t="str" cm="1">
        <f t="array" ref="AE45">IF(AB45="YES","FAIL",_xlfn.SWITCH(AA45,"-","-","NO","PASS","YES","FAIL","N/A","FAIL"))</f>
        <v>FAIL</v>
      </c>
      <c r="AF45" s="125" t="str" cm="1">
        <f t="array" ref="AF45">IF(AB45="YES","FAIL",_xlfn.IFS($Y45="-","-",$Y45="NO","PASS",$Z45="YES","FAIL",$AC45="NO","PASS",$AC45="YES","FAIL"))</f>
        <v>FAIL</v>
      </c>
      <c r="AG45" s="125" t="str" cm="1">
        <f t="array" ref="AG45">IF(AB45="YES","FAIL",_xlfn.IFS($Y45="-","-",$Y45="NO","PASS",$Z45="YES","FAIL",$AC45="NO","PASS",$AC45="YES","FAIL"))</f>
        <v>FAIL</v>
      </c>
      <c r="AH45" s="125" t="str" cm="1">
        <f t="array" ref="AH45">_xlfn.IFS($Y45="-","-",$Y45="NO","PASS",$Z45="YES","FAIL",$AC45="NO","PASS",$AC45="YES","FAIL")</f>
        <v>PASS</v>
      </c>
      <c r="AI45" s="125" t="s">
        <v>155</v>
      </c>
      <c r="AJ45" s="125" t="str">
        <f t="shared" si="15"/>
        <v>PASS</v>
      </c>
      <c r="AK45" s="125"/>
      <c r="AL45" s="125" t="s">
        <v>155</v>
      </c>
      <c r="AM45" s="60"/>
      <c r="AN45" s="2"/>
    </row>
    <row r="46" spans="1:40" ht="51" x14ac:dyDescent="0.25">
      <c r="A46" s="184"/>
      <c r="B46" s="187" t="s">
        <v>73</v>
      </c>
      <c r="C46" s="179" t="s">
        <v>73</v>
      </c>
      <c r="D46" s="49" t="s">
        <v>282</v>
      </c>
      <c r="E46" s="49" t="s">
        <v>283</v>
      </c>
      <c r="F46" s="129"/>
      <c r="G46" s="130" t="str">
        <f t="shared" si="8"/>
        <v xml:space="preserve"> </v>
      </c>
      <c r="H46" s="141"/>
      <c r="I46" s="202" t="s">
        <v>247</v>
      </c>
      <c r="J46" s="72" t="s">
        <v>154</v>
      </c>
      <c r="K46" s="41"/>
      <c r="L46" s="41"/>
      <c r="M46" s="41"/>
      <c r="N46" s="54" t="str">
        <f t="shared" si="18"/>
        <v>Not fitted</v>
      </c>
      <c r="O46" s="172">
        <v>0.5</v>
      </c>
      <c r="P46" s="150">
        <f>IF(OR(N46="FAIL",N47="FAIL",N48="FAIL",N49="FAIL",N50="FAIL",N51="FAIL",N52="FAIL",G46="FAIL",G47="FAIL",G48="FAIL",G49="FAIL",G50="FAIL",G51="FAIL",G52="FAIL"),0,O46)</f>
        <v>0.5</v>
      </c>
      <c r="Q46" s="19"/>
      <c r="R46" s="20"/>
      <c r="S46" s="35" t="str">
        <f t="shared" si="1"/>
        <v>FALSE</v>
      </c>
      <c r="T46" s="34">
        <f t="shared" si="2"/>
        <v>0</v>
      </c>
      <c r="U46" s="34">
        <f t="shared" si="3"/>
        <v>0</v>
      </c>
      <c r="V46" s="35">
        <f t="shared" ref="V46" si="19">IF(S46="TRUE",0.25,1)</f>
        <v>1</v>
      </c>
      <c r="W46" s="54">
        <f t="shared" ref="W46" si="20">1*T46*U46*V46</f>
        <v>0</v>
      </c>
      <c r="X46" s="163">
        <f>IF(MIN(W46:W52)&gt;0,O46,0)</f>
        <v>0</v>
      </c>
      <c r="Y46" s="104" t="s">
        <v>180</v>
      </c>
      <c r="Z46" s="42" t="s">
        <v>174</v>
      </c>
      <c r="AA46" s="120" t="s">
        <v>154</v>
      </c>
      <c r="AB46" s="42" t="s">
        <v>154</v>
      </c>
      <c r="AC46" s="42" t="s">
        <v>180</v>
      </c>
      <c r="AD46" s="121" t="s">
        <v>154</v>
      </c>
      <c r="AE46" s="66" t="str" cm="1">
        <f t="array" ref="AE46">IF(AB46="YES","FAIL",_xlfn.SWITCH(AA46,"-","-","NO","PASS","YES","FAIL","N/A","FAIL"))</f>
        <v>FAIL</v>
      </c>
      <c r="AF46" s="16" t="str" cm="1">
        <f t="array" ref="AF46">IF(AB46="YES","FAIL",_xlfn.IFS($Y46="-","-",$Y46="NO","PASS",$Z46="YES","FAIL",$AC46="NO","PASS",$AC46="YES","FAIL"))</f>
        <v>FAIL</v>
      </c>
      <c r="AG46" s="16" t="str" cm="1">
        <f t="array" ref="AG46">IF(AB46="YES","FAIL",_xlfn.IFS($Y46="-","-",$Y46="NO","PASS",$Z46="YES","FAIL",$AC46="NO","PASS",$AC46="YES","FAIL"))</f>
        <v>FAIL</v>
      </c>
      <c r="AH46" s="16" t="str" cm="1">
        <f t="array" ref="AH46">_xlfn.IFS($Y46="-","-",$Y46="NO","PASS",$Z46="YES","FAIL",$AC46="NO","PASS",$AC46="YES","FAIL")</f>
        <v>FAIL</v>
      </c>
      <c r="AI46" s="16" t="str" cm="1">
        <f t="array" ref="AI46">IF(AB46="YES","FAIL",_xlfn.SWITCH(Z46,"-","-","NO","PASS","YES","FAIL","N/A","PASS"))</f>
        <v>PASS</v>
      </c>
      <c r="AJ46" s="16" t="str">
        <f t="shared" ref="AJ46" si="21">IF(AB46="YES","PASS","FAIL")</f>
        <v>FAIL</v>
      </c>
      <c r="AK46" s="16" t="str" cm="1">
        <f t="array" ref="AK46">_xlfn.SWITCH(AD46,"-","-","NO","PASS","YES","FAIL","N/A","PASS")</f>
        <v>PASS</v>
      </c>
      <c r="AL46" s="16" t="str">
        <f t="shared" ref="AL46" si="22">IF(AB46="YES","FAIL","PASS")</f>
        <v>PASS</v>
      </c>
      <c r="AM46" s="60"/>
      <c r="AN46" s="2"/>
    </row>
    <row r="47" spans="1:40" ht="51" x14ac:dyDescent="0.25">
      <c r="A47" s="184"/>
      <c r="B47" s="188"/>
      <c r="C47" s="162"/>
      <c r="D47" s="50" t="s">
        <v>282</v>
      </c>
      <c r="E47" s="50" t="s">
        <v>284</v>
      </c>
      <c r="F47" s="132"/>
      <c r="G47" s="133" t="str">
        <f t="shared" si="8"/>
        <v xml:space="preserve"> </v>
      </c>
      <c r="H47" s="142"/>
      <c r="I47" s="203"/>
      <c r="J47" s="69" t="s">
        <v>154</v>
      </c>
      <c r="K47" s="39"/>
      <c r="L47" s="39"/>
      <c r="M47" s="39"/>
      <c r="N47" s="44" t="str">
        <f t="shared" si="18"/>
        <v>Not fitted</v>
      </c>
      <c r="O47" s="173"/>
      <c r="P47" s="151"/>
      <c r="Q47" s="21" t="s">
        <v>156</v>
      </c>
      <c r="R47" s="22" t="s">
        <v>169</v>
      </c>
      <c r="S47" s="30" t="str">
        <f t="shared" si="1"/>
        <v>FALSE</v>
      </c>
      <c r="T47" s="36">
        <f t="shared" si="2"/>
        <v>0</v>
      </c>
      <c r="U47" s="36">
        <f t="shared" si="3"/>
        <v>0</v>
      </c>
      <c r="V47" s="30">
        <f t="shared" si="17"/>
        <v>1</v>
      </c>
      <c r="W47" s="44">
        <f t="shared" si="14"/>
        <v>0</v>
      </c>
      <c r="X47" s="164"/>
      <c r="Y47" s="105" t="s">
        <v>180</v>
      </c>
      <c r="Z47" s="45" t="s">
        <v>174</v>
      </c>
      <c r="AA47" s="112" t="s">
        <v>154</v>
      </c>
      <c r="AB47" s="45" t="s">
        <v>154</v>
      </c>
      <c r="AC47" s="45" t="s">
        <v>180</v>
      </c>
      <c r="AD47" s="113" t="s">
        <v>154</v>
      </c>
      <c r="AE47" s="114" t="str" cm="1">
        <f t="array" ref="AE47">IF(AB47="YES","FAIL",_xlfn.SWITCH(AA47,"-","-","NO","PASS","YES","FAIL","N/A","FAIL"))</f>
        <v>FAIL</v>
      </c>
      <c r="AF47" s="115" t="str" cm="1">
        <f t="array" ref="AF47">IF(AB47="YES","FAIL",_xlfn.IFS($Y47="-","-",$Y47="NO","PASS",$Z47="YES","FAIL",$AC47="NO","PASS",$AC47="YES","FAIL"))</f>
        <v>FAIL</v>
      </c>
      <c r="AG47" s="115" t="str" cm="1">
        <f t="array" ref="AG47">IF(AB47="YES","FAIL",_xlfn.IFS($Y47="-","-",$Y47="NO","PASS",$Z47="YES","FAIL",$AC47="NO","PASS",$AC47="YES","FAIL"))</f>
        <v>FAIL</v>
      </c>
      <c r="AH47" s="115" t="str" cm="1">
        <f t="array" ref="AH47">_xlfn.IFS($Y47="-","-",$Y47="NO","PASS",$Z47="YES","FAIL",$AC47="NO","PASS",$AC47="YES","FAIL")</f>
        <v>FAIL</v>
      </c>
      <c r="AI47" s="115" t="str" cm="1">
        <f t="array" ref="AI47">IF(AB47="YES","FAIL",_xlfn.SWITCH(Z47,"-","-","NO","PASS","YES","FAIL","N/A","PASS"))</f>
        <v>PASS</v>
      </c>
      <c r="AJ47" s="115" t="str">
        <f t="shared" si="15"/>
        <v>FAIL</v>
      </c>
      <c r="AK47" s="115" t="str" cm="1">
        <f t="array" ref="AK47">_xlfn.SWITCH(AD47,"-","-","NO","PASS","YES","FAIL","N/A","PASS")</f>
        <v>PASS</v>
      </c>
      <c r="AL47" s="115" t="str">
        <f t="shared" si="16"/>
        <v>PASS</v>
      </c>
      <c r="AM47" s="60"/>
      <c r="AN47" s="2"/>
    </row>
    <row r="48" spans="1:40" x14ac:dyDescent="0.25">
      <c r="A48" s="184"/>
      <c r="B48" s="188"/>
      <c r="C48" s="162"/>
      <c r="D48" s="50"/>
      <c r="E48" s="50" t="s">
        <v>285</v>
      </c>
      <c r="F48" s="132"/>
      <c r="G48" s="133"/>
      <c r="H48" s="134"/>
      <c r="I48" s="204"/>
      <c r="J48" s="69" t="s">
        <v>154</v>
      </c>
      <c r="K48" s="39"/>
      <c r="L48" s="39"/>
      <c r="M48" s="39"/>
      <c r="N48" s="44" t="str">
        <f t="shared" si="18"/>
        <v>Not fitted</v>
      </c>
      <c r="O48" s="173"/>
      <c r="P48" s="151"/>
      <c r="Q48" s="21"/>
      <c r="R48" s="22"/>
      <c r="S48" s="30"/>
      <c r="T48" s="36"/>
      <c r="U48" s="36"/>
      <c r="V48" s="30"/>
      <c r="W48" s="44"/>
      <c r="X48" s="164"/>
      <c r="Y48" s="105" t="s">
        <v>180</v>
      </c>
      <c r="Z48" s="45" t="s">
        <v>174</v>
      </c>
      <c r="AA48" s="112" t="s">
        <v>154</v>
      </c>
      <c r="AB48" s="45" t="s">
        <v>154</v>
      </c>
      <c r="AC48" s="45" t="s">
        <v>180</v>
      </c>
      <c r="AD48" s="113"/>
      <c r="AE48" s="114"/>
      <c r="AF48" s="115" t="str" cm="1">
        <f t="array" ref="AF48">IF(AB48="YES","FAIL",_xlfn.IFS($Y48="-","-",$Y48="NO","PASS",$Z48="YES","FAIL",$AC48="NO","PASS",$AC48="YES","FAIL"))</f>
        <v>FAIL</v>
      </c>
      <c r="AG48" s="115" t="str" cm="1">
        <f t="array" ref="AG48">IF(AB48="YES","FAIL",_xlfn.IFS($Y48="-","-",$Y48="NO","PASS",$Z48="YES","FAIL",$AC48="NO","PASS",$AC48="YES","FAIL"))</f>
        <v>FAIL</v>
      </c>
      <c r="AH48" s="115" t="str" cm="1">
        <f t="array" ref="AH48">_xlfn.IFS($Y48="-","-",$Y48="NO","PASS",$Z48="YES","FAIL",$AC48="NO","PASS",$AC48="YES","FAIL")</f>
        <v>FAIL</v>
      </c>
      <c r="AI48" s="115" t="str" cm="1">
        <f t="array" ref="AI48">IF(AB48="YES","FAIL",_xlfn.SWITCH(Z48,"-","-","NO","PASS","YES","FAIL","N/A","PASS"))</f>
        <v>PASS</v>
      </c>
      <c r="AJ48" s="115" t="str">
        <f t="shared" ref="AJ48" si="23">IF(AB48="YES","PASS","FAIL")</f>
        <v>FAIL</v>
      </c>
      <c r="AK48" s="115" t="e" cm="1">
        <f t="array" ref="AK48">_xlfn.SWITCH(AD48,"-","-","NO","PASS","YES","FAIL","N/A","PASS")</f>
        <v>#N/A</v>
      </c>
      <c r="AL48" s="115" t="str">
        <f t="shared" ref="AL48" si="24">IF(AB48="YES","FAIL","PASS")</f>
        <v>PASS</v>
      </c>
      <c r="AM48" s="60"/>
      <c r="AN48" s="2"/>
    </row>
    <row r="49" spans="1:40" x14ac:dyDescent="0.25">
      <c r="A49" s="184"/>
      <c r="B49" s="188"/>
      <c r="C49" s="162"/>
      <c r="D49" s="50"/>
      <c r="E49" s="50" t="s">
        <v>286</v>
      </c>
      <c r="F49" s="132"/>
      <c r="G49" s="133" t="str">
        <f t="shared" si="8"/>
        <v xml:space="preserve"> </v>
      </c>
      <c r="H49" s="134"/>
      <c r="I49" s="74" t="s">
        <v>154</v>
      </c>
      <c r="J49" s="69" t="s">
        <v>154</v>
      </c>
      <c r="K49" s="39"/>
      <c r="L49" s="39"/>
      <c r="M49" s="39"/>
      <c r="N49" s="44" t="str">
        <f t="shared" si="18"/>
        <v>Not fitted</v>
      </c>
      <c r="O49" s="173"/>
      <c r="P49" s="151"/>
      <c r="Q49" s="21"/>
      <c r="R49" s="22"/>
      <c r="S49" s="30" t="str">
        <f t="shared" ref="S49:S57" si="25">IF($F49=$AQ$1,"TRUE","FALSE")</f>
        <v>FALSE</v>
      </c>
      <c r="T49" s="36">
        <f t="shared" ref="T49:T57" si="26">IF(OR(($F49=""),($Q49="")),0,INDEX($AQ$2:$AU$4,MATCH($Q49,$AP$2:$AP$4,0),MATCH($F49,$AQ$1:$AU$1,0)))</f>
        <v>0</v>
      </c>
      <c r="U49" s="36">
        <f t="shared" ref="U49:U57" si="27">IF(OR(($F49=""),($R49="")),0,INDEX($AQ$5:$AU$8,MATCH($R49,$AP$5:$AP$8,0),MATCH($F49,$AQ$1:$AU$1,0)))</f>
        <v>0</v>
      </c>
      <c r="V49" s="30">
        <f t="shared" ref="V49" si="28">IF(S49="TRUE",0.25,1)</f>
        <v>1</v>
      </c>
      <c r="W49" s="44">
        <f t="shared" ref="W49" si="29">1*T49*U49*V49</f>
        <v>0</v>
      </c>
      <c r="X49" s="164"/>
      <c r="Y49" s="105" t="s">
        <v>180</v>
      </c>
      <c r="Z49" s="45" t="s">
        <v>174</v>
      </c>
      <c r="AA49" s="112" t="s">
        <v>180</v>
      </c>
      <c r="AB49" s="45" t="s">
        <v>174</v>
      </c>
      <c r="AC49" s="45" t="s">
        <v>174</v>
      </c>
      <c r="AD49" s="113" t="s">
        <v>154</v>
      </c>
      <c r="AE49" s="114" t="str" cm="1">
        <f t="array" ref="AE49">IF(AB49="YES","FAIL",_xlfn.SWITCH(AA49,"-","-","NO","PASS","YES","FAIL","N/A","FAIL"))</f>
        <v>FAIL</v>
      </c>
      <c r="AF49" s="115" t="str" cm="1">
        <f t="array" ref="AF49">IF(AB49="YES","FAIL",_xlfn.IFS($Y49="-","-",$Y49="NO","PASS",$Z49="YES","FAIL",$AC49="NO","PASS",$AC49="YES","FAIL"))</f>
        <v>PASS</v>
      </c>
      <c r="AG49" s="115" t="str" cm="1">
        <f t="array" ref="AG49">IF(AB49="YES","FAIL",_xlfn.IFS($Y49="-","-",$Y49="NO","PASS",$Z49="YES","FAIL",$AC49="NO","PASS",$AC49="YES","FAIL"))</f>
        <v>PASS</v>
      </c>
      <c r="AH49" s="115" t="str" cm="1">
        <f t="array" ref="AH49">_xlfn.IFS($Y49="-","-",$Y49="NO","PASS",$Z49="YES","FAIL",$AC49="NO","PASS",$AC49="YES","FAIL")</f>
        <v>PASS</v>
      </c>
      <c r="AI49" s="115" t="str" cm="1">
        <f t="array" ref="AI49">IF(AB49="YES","FAIL",_xlfn.SWITCH(Z49,"-","-","NO","PASS","YES","FAIL","N/A","PASS"))</f>
        <v>PASS</v>
      </c>
      <c r="AJ49" s="115" t="str">
        <f t="shared" ref="AJ49" si="30">IF(AB49="YES","PASS","FAIL")</f>
        <v>FAIL</v>
      </c>
      <c r="AK49" s="115" t="str" cm="1">
        <f t="array" ref="AK49">_xlfn.SWITCH(AD49,"-","-","NO","PASS","YES","FAIL","N/A","PASS")</f>
        <v>PASS</v>
      </c>
      <c r="AL49" s="115" t="str">
        <f t="shared" ref="AL49" si="31">IF(AB49="YES","FAIL","PASS")</f>
        <v>PASS</v>
      </c>
      <c r="AM49" s="60"/>
      <c r="AN49" s="2"/>
    </row>
    <row r="50" spans="1:40" x14ac:dyDescent="0.25">
      <c r="A50" s="184"/>
      <c r="B50" s="188"/>
      <c r="C50" s="162"/>
      <c r="D50" s="50"/>
      <c r="E50" s="50" t="s">
        <v>287</v>
      </c>
      <c r="F50" s="132"/>
      <c r="G50" s="133" t="str">
        <f t="shared" si="8"/>
        <v xml:space="preserve"> </v>
      </c>
      <c r="H50" s="134"/>
      <c r="I50" s="74" t="s">
        <v>154</v>
      </c>
      <c r="J50" s="69" t="s">
        <v>154</v>
      </c>
      <c r="K50" s="39"/>
      <c r="L50" s="39"/>
      <c r="M50" s="39"/>
      <c r="N50" s="44" t="str">
        <f t="shared" si="18"/>
        <v>Not fitted</v>
      </c>
      <c r="O50" s="173"/>
      <c r="P50" s="151"/>
      <c r="Q50" s="21"/>
      <c r="R50" s="22"/>
      <c r="S50" s="30" t="str">
        <f t="shared" si="25"/>
        <v>FALSE</v>
      </c>
      <c r="T50" s="36">
        <f t="shared" si="26"/>
        <v>0</v>
      </c>
      <c r="U50" s="36">
        <f t="shared" si="27"/>
        <v>0</v>
      </c>
      <c r="V50" s="30">
        <f t="shared" si="17"/>
        <v>1</v>
      </c>
      <c r="W50" s="44">
        <f t="shared" si="14"/>
        <v>0</v>
      </c>
      <c r="X50" s="164"/>
      <c r="Y50" s="105" t="s">
        <v>174</v>
      </c>
      <c r="Z50" s="45" t="s">
        <v>154</v>
      </c>
      <c r="AA50" s="112" t="s">
        <v>180</v>
      </c>
      <c r="AB50" s="45" t="s">
        <v>174</v>
      </c>
      <c r="AC50" s="45" t="s">
        <v>154</v>
      </c>
      <c r="AD50" s="113" t="s">
        <v>154</v>
      </c>
      <c r="AE50" s="114" t="str" cm="1">
        <f t="array" ref="AE50">IF(AB50="YES","FAIL",_xlfn.SWITCH(AA50,"-","-","NO","PASS","YES","FAIL","N/A","FAIL"))</f>
        <v>FAIL</v>
      </c>
      <c r="AF50" s="115" t="str" cm="1">
        <f t="array" ref="AF50">IF(AB50="YES","FAIL",_xlfn.IFS($Y50="-","-",$Y50="NO","PASS",$Z50="YES","FAIL",$AC50="NO","PASS",$AC50="YES","FAIL"))</f>
        <v>PASS</v>
      </c>
      <c r="AG50" s="115" t="str" cm="1">
        <f t="array" ref="AG50">IF(AB50="YES","FAIL",_xlfn.IFS($Y50="-","-",$Y50="NO","PASS",$Z50="YES","FAIL",$AC50="NO","PASS",$AC50="YES","FAIL"))</f>
        <v>PASS</v>
      </c>
      <c r="AH50" s="115" t="str" cm="1">
        <f t="array" ref="AH50">_xlfn.IFS($Y50="-","-",$Y50="NO","PASS",$Z50="YES","FAIL",$AC50="NO","PASS",$AC50="YES","FAIL")</f>
        <v>PASS</v>
      </c>
      <c r="AI50" s="115" t="str" cm="1">
        <f t="array" ref="AI50">IF(AB50="YES","FAIL",_xlfn.SWITCH(Z50,"-","-","NO","PASS","YES","FAIL","N/A","PASS"))</f>
        <v>PASS</v>
      </c>
      <c r="AJ50" s="115" t="str">
        <f t="shared" si="15"/>
        <v>FAIL</v>
      </c>
      <c r="AK50" s="115" t="str" cm="1">
        <f t="array" ref="AK50">_xlfn.SWITCH(AD50,"-","-","NO","PASS","YES","FAIL","N/A","PASS")</f>
        <v>PASS</v>
      </c>
      <c r="AL50" s="115" t="str">
        <f t="shared" si="16"/>
        <v>PASS</v>
      </c>
      <c r="AM50" s="60"/>
      <c r="AN50" s="2"/>
    </row>
    <row r="51" spans="1:40" x14ac:dyDescent="0.25">
      <c r="A51" s="184"/>
      <c r="B51" s="188"/>
      <c r="C51" s="162"/>
      <c r="D51" s="50"/>
      <c r="E51" s="46" t="s">
        <v>300</v>
      </c>
      <c r="F51" s="132"/>
      <c r="G51" s="133"/>
      <c r="H51" s="134"/>
      <c r="I51" s="74" t="s">
        <v>154</v>
      </c>
      <c r="J51" s="69" t="s">
        <v>154</v>
      </c>
      <c r="K51" s="39"/>
      <c r="L51" s="39"/>
      <c r="M51" s="39"/>
      <c r="N51" s="44" t="str">
        <f t="shared" si="18"/>
        <v>Not fitted</v>
      </c>
      <c r="O51" s="173"/>
      <c r="P51" s="151"/>
      <c r="Q51" s="21"/>
      <c r="R51" s="22"/>
      <c r="S51" s="30" t="str">
        <f t="shared" si="25"/>
        <v>FALSE</v>
      </c>
      <c r="T51" s="36">
        <f t="shared" si="26"/>
        <v>0</v>
      </c>
      <c r="U51" s="36">
        <f t="shared" si="27"/>
        <v>0</v>
      </c>
      <c r="V51" s="30">
        <f t="shared" si="17"/>
        <v>1</v>
      </c>
      <c r="W51" s="44">
        <f t="shared" si="14"/>
        <v>0</v>
      </c>
      <c r="X51" s="164"/>
      <c r="Y51" s="105" t="s">
        <v>174</v>
      </c>
      <c r="Z51" s="45" t="s">
        <v>154</v>
      </c>
      <c r="AA51" s="112" t="s">
        <v>180</v>
      </c>
      <c r="AB51" s="45" t="s">
        <v>174</v>
      </c>
      <c r="AC51" s="45" t="s">
        <v>154</v>
      </c>
      <c r="AD51" s="113" t="s">
        <v>154</v>
      </c>
      <c r="AE51" s="114" t="str" cm="1">
        <f t="array" ref="AE51">IF(AB51="YES","FAIL",_xlfn.SWITCH(AA51,"-","-","NO","PASS","YES","FAIL","N/A","FAIL"))</f>
        <v>FAIL</v>
      </c>
      <c r="AF51" s="115" t="str" cm="1">
        <f t="array" ref="AF51">IF(AB51="YES","FAIL",_xlfn.IFS($Y51="-","-",$Y51="NO","PASS",$Z51="YES","FAIL",$AC51="NO","PASS",$AC51="YES","FAIL"))</f>
        <v>PASS</v>
      </c>
      <c r="AG51" s="115" t="str" cm="1">
        <f t="array" ref="AG51">IF(AB51="YES","FAIL",_xlfn.IFS($Y51="-","-",$Y51="NO","PASS",$Z51="YES","FAIL",$AC51="NO","PASS",$AC51="YES","FAIL"))</f>
        <v>PASS</v>
      </c>
      <c r="AH51" s="115" t="str" cm="1">
        <f t="array" ref="AH51">_xlfn.IFS($Y51="-","-",$Y51="NO","PASS",$Z51="YES","FAIL",$AC51="NO","PASS",$AC51="YES","FAIL")</f>
        <v>PASS</v>
      </c>
      <c r="AI51" s="115" t="str" cm="1">
        <f t="array" ref="AI51">IF(AB51="YES","FAIL",_xlfn.SWITCH(Z51,"-","-","NO","PASS","YES","FAIL","N/A","PASS"))</f>
        <v>PASS</v>
      </c>
      <c r="AJ51" s="115" t="str">
        <f t="shared" si="15"/>
        <v>FAIL</v>
      </c>
      <c r="AK51" s="115" t="str" cm="1">
        <f t="array" ref="AK51">_xlfn.SWITCH(AD51,"-","-","NO","PASS","YES","FAIL","N/A","PASS")</f>
        <v>PASS</v>
      </c>
      <c r="AL51" s="115" t="str">
        <f t="shared" si="16"/>
        <v>PASS</v>
      </c>
      <c r="AM51" s="60"/>
      <c r="AN51" s="2"/>
    </row>
    <row r="52" spans="1:40" ht="15.75" thickBot="1" x14ac:dyDescent="0.3">
      <c r="A52" s="184"/>
      <c r="B52" s="189"/>
      <c r="C52" s="180"/>
      <c r="D52" s="48"/>
      <c r="E52" s="52" t="s">
        <v>288</v>
      </c>
      <c r="F52" s="138"/>
      <c r="G52" s="139" t="str">
        <f t="shared" si="8"/>
        <v xml:space="preserve"> </v>
      </c>
      <c r="H52" s="145"/>
      <c r="I52" s="75" t="s">
        <v>154</v>
      </c>
      <c r="J52" s="70" t="s">
        <v>154</v>
      </c>
      <c r="K52" s="40"/>
      <c r="L52" s="40"/>
      <c r="M52" s="40"/>
      <c r="N52" s="53" t="str">
        <f t="shared" si="18"/>
        <v>Not fitted</v>
      </c>
      <c r="O52" s="174"/>
      <c r="P52" s="152"/>
      <c r="Q52" s="23"/>
      <c r="R52" s="24"/>
      <c r="S52" s="38" t="str">
        <f t="shared" si="25"/>
        <v>FALSE</v>
      </c>
      <c r="T52" s="37">
        <f t="shared" si="26"/>
        <v>0</v>
      </c>
      <c r="U52" s="37">
        <f t="shared" si="27"/>
        <v>0</v>
      </c>
      <c r="V52" s="38">
        <f t="shared" si="17"/>
        <v>1</v>
      </c>
      <c r="W52" s="53">
        <f t="shared" si="14"/>
        <v>0</v>
      </c>
      <c r="X52" s="166"/>
      <c r="Y52" s="106" t="s">
        <v>174</v>
      </c>
      <c r="Z52" s="47" t="s">
        <v>154</v>
      </c>
      <c r="AA52" s="122" t="s">
        <v>180</v>
      </c>
      <c r="AB52" s="47" t="s">
        <v>174</v>
      </c>
      <c r="AC52" s="47" t="s">
        <v>154</v>
      </c>
      <c r="AD52" s="123" t="s">
        <v>154</v>
      </c>
      <c r="AE52" s="124" t="str" cm="1">
        <f t="array" ref="AE52">IF(AB52="YES","FAIL",_xlfn.SWITCH(AA52,"-","-","NO","PASS","YES","FAIL","N/A","FAIL"))</f>
        <v>FAIL</v>
      </c>
      <c r="AF52" s="125" t="str" cm="1">
        <f t="array" ref="AF52">IF(AB52="YES","FAIL",_xlfn.IFS($Y52="-","-",$Y52="NO","PASS",$Z52="YES","FAIL",$AC52="NO","PASS",$AC52="YES","FAIL"))</f>
        <v>PASS</v>
      </c>
      <c r="AG52" s="125" t="str" cm="1">
        <f t="array" ref="AG52">IF(AB52="YES","FAIL",_xlfn.IFS($Y52="-","-",$Y52="NO","PASS",$Z52="YES","FAIL",$AC52="NO","PASS",$AC52="YES","FAIL"))</f>
        <v>PASS</v>
      </c>
      <c r="AH52" s="125" t="str" cm="1">
        <f t="array" ref="AH52">_xlfn.IFS($Y52="-","-",$Y52="NO","PASS",$Z52="YES","FAIL",$AC52="NO","PASS",$AC52="YES","FAIL")</f>
        <v>PASS</v>
      </c>
      <c r="AI52" s="125" t="str" cm="1">
        <f t="array" ref="AI52">IF(AB52="YES","FAIL",_xlfn.SWITCH(Z52,"-","-","NO","PASS","YES","FAIL","N/A","PASS"))</f>
        <v>PASS</v>
      </c>
      <c r="AJ52" s="125" t="str">
        <f t="shared" si="15"/>
        <v>FAIL</v>
      </c>
      <c r="AK52" s="125" t="str" cm="1">
        <f t="array" ref="AK52">_xlfn.SWITCH(AD52,"-","-","NO","PASS","YES","FAIL","N/A","PASS")</f>
        <v>PASS</v>
      </c>
      <c r="AL52" s="125" t="str">
        <f t="shared" si="16"/>
        <v>PASS</v>
      </c>
      <c r="AM52" s="60"/>
      <c r="AN52" s="2"/>
    </row>
    <row r="53" spans="1:40" x14ac:dyDescent="0.25">
      <c r="A53" s="184"/>
      <c r="B53" s="187" t="s">
        <v>289</v>
      </c>
      <c r="C53" s="179" t="s">
        <v>289</v>
      </c>
      <c r="D53" s="49"/>
      <c r="E53" s="43" t="s">
        <v>290</v>
      </c>
      <c r="F53" s="129"/>
      <c r="G53" s="130" t="str">
        <f t="shared" si="8"/>
        <v xml:space="preserve"> </v>
      </c>
      <c r="H53" s="141"/>
      <c r="I53" s="153" t="s">
        <v>247</v>
      </c>
      <c r="J53" s="72" t="s">
        <v>154</v>
      </c>
      <c r="K53" s="41"/>
      <c r="L53" s="41"/>
      <c r="M53" s="41"/>
      <c r="N53" s="54" t="str">
        <f t="shared" si="18"/>
        <v>Not fitted</v>
      </c>
      <c r="O53" s="172">
        <v>0.25</v>
      </c>
      <c r="P53" s="150">
        <f>IF(OR(N53="FAIL",N54="FAIL",G53="FAIL",G54="FAIL"),0,O53)</f>
        <v>0.25</v>
      </c>
      <c r="Q53" s="19"/>
      <c r="R53" s="20"/>
      <c r="S53" s="35" t="str">
        <f t="shared" si="25"/>
        <v>FALSE</v>
      </c>
      <c r="T53" s="34">
        <f t="shared" si="26"/>
        <v>0</v>
      </c>
      <c r="U53" s="34">
        <f t="shared" si="27"/>
        <v>0</v>
      </c>
      <c r="V53" s="35">
        <f t="shared" si="17"/>
        <v>1</v>
      </c>
      <c r="W53" s="54">
        <f t="shared" si="14"/>
        <v>0</v>
      </c>
      <c r="X53" s="163">
        <f>IF(MIN(W53:W54)&gt;0,O53,0)</f>
        <v>0</v>
      </c>
      <c r="Y53" s="104" t="s">
        <v>180</v>
      </c>
      <c r="Z53" s="42" t="s">
        <v>174</v>
      </c>
      <c r="AA53" s="120" t="s">
        <v>154</v>
      </c>
      <c r="AB53" s="42" t="s">
        <v>154</v>
      </c>
      <c r="AC53" s="42" t="s">
        <v>180</v>
      </c>
      <c r="AD53" s="126" t="s">
        <v>154</v>
      </c>
      <c r="AE53" s="66" t="str" cm="1">
        <f t="array" ref="AE53">IF(AB53="YES","FAIL",_xlfn.SWITCH(AA53,"-","-","NO","PASS","YES","FAIL","N/A","FAIL"))</f>
        <v>FAIL</v>
      </c>
      <c r="AF53" s="16" t="str" cm="1">
        <f t="array" ref="AF53">IF(AB53="YES","FAIL",_xlfn.IFS($Y53="-","-",$Y53="NO","PASS",$Z53="YES","FAIL",$AC53="NO","PASS",$AC53="YES","FAIL"))</f>
        <v>FAIL</v>
      </c>
      <c r="AG53" s="16" t="str" cm="1">
        <f t="array" ref="AG53">IF(AB53="YES","FAIL",_xlfn.IFS($Y53="-","-",$Y53="NO","PASS",$Z53="YES","FAIL",$AC53="NO","PASS",$AC53="YES","FAIL"))</f>
        <v>FAIL</v>
      </c>
      <c r="AH53" s="16" t="str" cm="1">
        <f t="array" ref="AH53">_xlfn.IFS($Y53="-","-",$Y53="NO","PASS",$Z53="YES","FAIL",$AC53="NO","PASS",$AC53="YES","FAIL")</f>
        <v>FAIL</v>
      </c>
      <c r="AI53" s="16" t="str" cm="1">
        <f t="array" ref="AI53">IF(AB53="YES","FAIL",_xlfn.SWITCH(Z53,"-","-","NO","PASS","YES","FAIL","N/A","PASS"))</f>
        <v>PASS</v>
      </c>
      <c r="AJ53" s="16" t="str">
        <f t="shared" si="15"/>
        <v>FAIL</v>
      </c>
      <c r="AK53" s="16" t="str" cm="1">
        <f t="array" ref="AK53">_xlfn.SWITCH(AD53,"-","-","NO","PASS","YES","FAIL","N/A","PASS")</f>
        <v>PASS</v>
      </c>
      <c r="AL53" s="16" t="str">
        <f t="shared" si="16"/>
        <v>PASS</v>
      </c>
      <c r="AM53" s="60"/>
      <c r="AN53" s="2"/>
    </row>
    <row r="54" spans="1:40" ht="51.75" thickBot="1" x14ac:dyDescent="0.3">
      <c r="A54" s="184"/>
      <c r="B54" s="189"/>
      <c r="C54" s="180"/>
      <c r="D54" s="48" t="s">
        <v>282</v>
      </c>
      <c r="E54" s="52" t="s">
        <v>291</v>
      </c>
      <c r="F54" s="138"/>
      <c r="G54" s="139" t="str">
        <f t="shared" si="8"/>
        <v xml:space="preserve"> </v>
      </c>
      <c r="H54" s="140"/>
      <c r="I54" s="157"/>
      <c r="J54" s="70" t="s">
        <v>154</v>
      </c>
      <c r="K54" s="40"/>
      <c r="L54" s="40"/>
      <c r="M54" s="40"/>
      <c r="N54" s="53" t="str">
        <f t="shared" si="18"/>
        <v>Not fitted</v>
      </c>
      <c r="O54" s="174"/>
      <c r="P54" s="152"/>
      <c r="Q54" s="23"/>
      <c r="R54" s="24"/>
      <c r="S54" s="38" t="str">
        <f t="shared" si="25"/>
        <v>FALSE</v>
      </c>
      <c r="T54" s="37">
        <f t="shared" si="26"/>
        <v>0</v>
      </c>
      <c r="U54" s="37">
        <f t="shared" si="27"/>
        <v>0</v>
      </c>
      <c r="V54" s="38">
        <f t="shared" si="17"/>
        <v>1</v>
      </c>
      <c r="W54" s="53">
        <f t="shared" si="14"/>
        <v>0</v>
      </c>
      <c r="X54" s="166"/>
      <c r="Y54" s="106" t="s">
        <v>180</v>
      </c>
      <c r="Z54" s="47" t="s">
        <v>174</v>
      </c>
      <c r="AA54" s="122" t="s">
        <v>154</v>
      </c>
      <c r="AB54" s="47" t="s">
        <v>154</v>
      </c>
      <c r="AC54" s="47" t="s">
        <v>180</v>
      </c>
      <c r="AD54" s="127" t="s">
        <v>154</v>
      </c>
      <c r="AE54" s="124" t="str" cm="1">
        <f t="array" ref="AE54">IF(AB54="YES","FAIL",_xlfn.SWITCH(AA54,"-","-","NO","PASS","YES","FAIL","N/A","FAIL"))</f>
        <v>FAIL</v>
      </c>
      <c r="AF54" s="125" t="str" cm="1">
        <f t="array" ref="AF54">IF(AB54="YES","FAIL",_xlfn.IFS($Y54="-","-",$Y54="NO","PASS",$Z54="YES","FAIL",$AC54="NO","PASS",$AC54="YES","FAIL"))</f>
        <v>FAIL</v>
      </c>
      <c r="AG54" s="125" t="str" cm="1">
        <f t="array" ref="AG54">IF(AB54="YES","FAIL",_xlfn.IFS($Y54="-","-",$Y54="NO","PASS",$Z54="YES","FAIL",$AC54="NO","PASS",$AC54="YES","FAIL"))</f>
        <v>FAIL</v>
      </c>
      <c r="AH54" s="125" t="str" cm="1">
        <f t="array" ref="AH54">_xlfn.IFS($Y54="-","-",$Y54="NO","PASS",$Z54="YES","FAIL",$AC54="NO","PASS",$AC54="YES","FAIL")</f>
        <v>FAIL</v>
      </c>
      <c r="AI54" s="125" t="str" cm="1">
        <f t="array" ref="AI54">IF(AB54="YES","FAIL",_xlfn.SWITCH(Z54,"-","-","NO","PASS","YES","FAIL","N/A","PASS"))</f>
        <v>PASS</v>
      </c>
      <c r="AJ54" s="125" t="str">
        <f t="shared" si="15"/>
        <v>FAIL</v>
      </c>
      <c r="AK54" s="125" t="str" cm="1">
        <f t="array" ref="AK54">_xlfn.SWITCH(AD54,"-","-","NO","PASS","YES","FAIL","N/A","PASS")</f>
        <v>PASS</v>
      </c>
      <c r="AL54" s="125" t="str">
        <f t="shared" si="16"/>
        <v>PASS</v>
      </c>
      <c r="AM54" s="60"/>
      <c r="AN54" s="2"/>
    </row>
    <row r="55" spans="1:40" x14ac:dyDescent="0.25">
      <c r="A55" s="184"/>
      <c r="B55" s="187" t="s">
        <v>292</v>
      </c>
      <c r="C55" s="42" t="s">
        <v>293</v>
      </c>
      <c r="D55" s="49"/>
      <c r="E55" s="43" t="s">
        <v>294</v>
      </c>
      <c r="F55" s="129"/>
      <c r="G55" s="130" t="str">
        <f t="shared" si="8"/>
        <v xml:space="preserve"> </v>
      </c>
      <c r="H55" s="141"/>
      <c r="I55" s="153" t="s">
        <v>247</v>
      </c>
      <c r="J55" s="72" t="s">
        <v>154</v>
      </c>
      <c r="K55" s="84"/>
      <c r="L55" s="84"/>
      <c r="M55" s="84"/>
      <c r="N55" s="54" t="str">
        <f t="shared" si="18"/>
        <v>Not fitted</v>
      </c>
      <c r="O55" s="172">
        <f>1/4</f>
        <v>0.25</v>
      </c>
      <c r="P55" s="150">
        <f>IF(OR(N55="FAIL",N56="FAIL",N57="FAIL",G55="FAIL",G56="FAIL",G57="FAIL"),0,O55)</f>
        <v>0.25</v>
      </c>
      <c r="Q55" s="19"/>
      <c r="R55" s="20"/>
      <c r="S55" s="35" t="str">
        <f t="shared" si="25"/>
        <v>FALSE</v>
      </c>
      <c r="T55" s="34">
        <f t="shared" si="26"/>
        <v>0</v>
      </c>
      <c r="U55" s="34">
        <f t="shared" si="27"/>
        <v>0</v>
      </c>
      <c r="V55" s="35">
        <f t="shared" si="17"/>
        <v>1</v>
      </c>
      <c r="W55" s="54">
        <f t="shared" si="14"/>
        <v>0</v>
      </c>
      <c r="X55" s="163">
        <f>IF(MIN(W55:W57)&gt;0,O55,0)</f>
        <v>0</v>
      </c>
      <c r="Y55" s="104" t="s">
        <v>180</v>
      </c>
      <c r="Z55" s="42" t="s">
        <v>174</v>
      </c>
      <c r="AA55" s="120" t="s">
        <v>154</v>
      </c>
      <c r="AB55" s="42" t="s">
        <v>154</v>
      </c>
      <c r="AC55" s="42" t="s">
        <v>180</v>
      </c>
      <c r="AD55" s="121" t="s">
        <v>154</v>
      </c>
      <c r="AE55" s="66" t="str" cm="1">
        <f t="array" ref="AE55">IF(AB55="YES","FAIL",_xlfn.SWITCH(AA55,"-","-","NO","PASS","YES","FAIL","N/A","FAIL"))</f>
        <v>FAIL</v>
      </c>
      <c r="AF55" s="16" t="str" cm="1">
        <f t="array" ref="AF55">IF(AB55="YES","FAIL",_xlfn.IFS($Y55="-","-",$Y55="NO","PASS",$Z55="YES","FAIL",$AC55="NO","PASS",$AC55="YES","FAIL"))</f>
        <v>FAIL</v>
      </c>
      <c r="AG55" s="16" t="str" cm="1">
        <f t="array" ref="AG55">IF(AB55="YES","FAIL",_xlfn.IFS($Y55="-","-",$Y55="NO","PASS",$Z55="YES","FAIL",$AC55="NO","PASS",$AC55="YES","FAIL"))</f>
        <v>FAIL</v>
      </c>
      <c r="AH55" s="16" t="str" cm="1">
        <f t="array" ref="AH55">_xlfn.IFS($Y55="-","-",$Y55="NO","PASS",$Z55="YES","FAIL",$AC55="NO","PASS",$AC55="YES","FAIL")</f>
        <v>FAIL</v>
      </c>
      <c r="AI55" s="16" t="str" cm="1">
        <f t="array" ref="AI55">IF(AB55="YES","FAIL",_xlfn.SWITCH(Z55,"-","-","NO","PASS","YES","FAIL","N/A","PASS"))</f>
        <v>PASS</v>
      </c>
      <c r="AJ55" s="16" t="str">
        <f t="shared" si="15"/>
        <v>FAIL</v>
      </c>
      <c r="AK55" s="16" t="str" cm="1">
        <f t="array" ref="AK55">_xlfn.SWITCH(AD55,"-","-","NO","PASS","YES","FAIL","N/A","PASS")</f>
        <v>PASS</v>
      </c>
      <c r="AL55" s="16" t="str">
        <f t="shared" si="16"/>
        <v>PASS</v>
      </c>
      <c r="AM55" s="60"/>
      <c r="AN55" s="2"/>
    </row>
    <row r="56" spans="1:40" x14ac:dyDescent="0.25">
      <c r="A56" s="184"/>
      <c r="B56" s="188"/>
      <c r="C56" s="45" t="s">
        <v>34</v>
      </c>
      <c r="D56" s="50"/>
      <c r="E56" s="46" t="s">
        <v>295</v>
      </c>
      <c r="F56" s="132"/>
      <c r="G56" s="133" t="str">
        <f t="shared" si="8"/>
        <v xml:space="preserve"> </v>
      </c>
      <c r="H56" s="142"/>
      <c r="I56" s="154"/>
      <c r="J56" s="69" t="s">
        <v>154</v>
      </c>
      <c r="K56" s="56"/>
      <c r="L56" s="56"/>
      <c r="M56" s="56"/>
      <c r="N56" s="44" t="str">
        <f t="shared" si="18"/>
        <v>Not fitted</v>
      </c>
      <c r="O56" s="173"/>
      <c r="P56" s="151"/>
      <c r="Q56" s="21"/>
      <c r="R56" s="22"/>
      <c r="S56" s="30" t="str">
        <f t="shared" si="25"/>
        <v>FALSE</v>
      </c>
      <c r="T56" s="36">
        <f t="shared" si="26"/>
        <v>0</v>
      </c>
      <c r="U56" s="36">
        <f t="shared" si="27"/>
        <v>0</v>
      </c>
      <c r="V56" s="30">
        <f t="shared" si="17"/>
        <v>1</v>
      </c>
      <c r="W56" s="44">
        <f t="shared" si="14"/>
        <v>0</v>
      </c>
      <c r="X56" s="164"/>
      <c r="Y56" s="105" t="s">
        <v>180</v>
      </c>
      <c r="Z56" s="45" t="s">
        <v>174</v>
      </c>
      <c r="AA56" s="112" t="s">
        <v>154</v>
      </c>
      <c r="AB56" s="128" t="s">
        <v>154</v>
      </c>
      <c r="AC56" s="45" t="s">
        <v>180</v>
      </c>
      <c r="AD56" s="113" t="s">
        <v>154</v>
      </c>
      <c r="AE56" s="114" t="str" cm="1">
        <f t="array" ref="AE56">IF(AB56="YES","FAIL",_xlfn.SWITCH(AA56,"-","-","NO","PASS","YES","FAIL","N/A","FAIL"))</f>
        <v>FAIL</v>
      </c>
      <c r="AF56" s="115" t="str" cm="1">
        <f t="array" ref="AF56">IF(AB56="YES","FAIL",_xlfn.IFS($Y56="-","-",$Y56="NO","PASS",$Z56="YES","FAIL",$AC56="NO","PASS",$AC56="YES","FAIL"))</f>
        <v>FAIL</v>
      </c>
      <c r="AG56" s="115" t="str" cm="1">
        <f t="array" ref="AG56">IF(AB56="YES","FAIL",_xlfn.IFS($Y56="-","-",$Y56="NO","PASS",$Z56="YES","FAIL",$AC56="NO","PASS",$AC56="YES","FAIL"))</f>
        <v>FAIL</v>
      </c>
      <c r="AH56" s="115" t="str" cm="1">
        <f t="array" ref="AH56">_xlfn.IFS($Y56="-","-",$Y56="NO","PASS",$Z56="YES","FAIL",$AC56="NO","PASS",$AC56="YES","FAIL")</f>
        <v>FAIL</v>
      </c>
      <c r="AI56" s="115" t="str" cm="1">
        <f t="array" ref="AI56">IF(AB56="YES","FAIL",_xlfn.SWITCH(Z56,"-","-","NO","PASS","YES","FAIL","N/A","PASS"))</f>
        <v>PASS</v>
      </c>
      <c r="AJ56" s="115" t="str">
        <f t="shared" si="15"/>
        <v>FAIL</v>
      </c>
      <c r="AK56" s="115" t="str" cm="1">
        <f t="array" ref="AK56">_xlfn.SWITCH(AD56,"-","-","NO","PASS","YES","FAIL","N/A","PASS")</f>
        <v>PASS</v>
      </c>
      <c r="AL56" s="115" t="str">
        <f t="shared" si="16"/>
        <v>PASS</v>
      </c>
      <c r="AM56" s="60"/>
      <c r="AN56" s="2"/>
    </row>
    <row r="57" spans="1:40" ht="15.75" thickBot="1" x14ac:dyDescent="0.3">
      <c r="A57" s="185"/>
      <c r="B57" s="189"/>
      <c r="C57" s="47" t="s">
        <v>296</v>
      </c>
      <c r="D57" s="48"/>
      <c r="E57" s="52" t="s">
        <v>297</v>
      </c>
      <c r="F57" s="138"/>
      <c r="G57" s="139" t="str">
        <f t="shared" si="8"/>
        <v xml:space="preserve"> </v>
      </c>
      <c r="H57" s="140"/>
      <c r="I57" s="157"/>
      <c r="J57" s="70" t="s">
        <v>154</v>
      </c>
      <c r="K57" s="40"/>
      <c r="L57" s="40"/>
      <c r="M57" s="40"/>
      <c r="N57" s="53" t="str">
        <f t="shared" si="18"/>
        <v>Not fitted</v>
      </c>
      <c r="O57" s="174"/>
      <c r="P57" s="152"/>
      <c r="Q57" s="23"/>
      <c r="R57" s="24"/>
      <c r="S57" s="38" t="str">
        <f t="shared" si="25"/>
        <v>FALSE</v>
      </c>
      <c r="T57" s="37">
        <f t="shared" si="26"/>
        <v>0</v>
      </c>
      <c r="U57" s="37">
        <f t="shared" si="27"/>
        <v>0</v>
      </c>
      <c r="V57" s="38">
        <f t="shared" si="17"/>
        <v>1</v>
      </c>
      <c r="W57" s="53">
        <f t="shared" si="14"/>
        <v>0</v>
      </c>
      <c r="X57" s="166"/>
      <c r="Y57" s="106" t="s">
        <v>180</v>
      </c>
      <c r="Z57" s="47" t="s">
        <v>174</v>
      </c>
      <c r="AA57" s="122" t="s">
        <v>154</v>
      </c>
      <c r="AB57" s="47" t="s">
        <v>154</v>
      </c>
      <c r="AC57" s="47" t="s">
        <v>180</v>
      </c>
      <c r="AD57" s="123" t="s">
        <v>154</v>
      </c>
      <c r="AE57" s="124" t="str" cm="1">
        <f t="array" ref="AE57">IF(AB57="YES","FAIL",_xlfn.SWITCH(AA57,"-","-","NO","PASS","YES","FAIL","N/A","FAIL"))</f>
        <v>FAIL</v>
      </c>
      <c r="AF57" s="125" t="str" cm="1">
        <f t="array" ref="AF57">IF(AB57="YES","FAIL",_xlfn.IFS($Y57="-","-",$Y57="NO","PASS",$Z57="YES","FAIL",$AC57="NO","PASS",$AC57="YES","FAIL"))</f>
        <v>FAIL</v>
      </c>
      <c r="AG57" s="125" t="str" cm="1">
        <f t="array" ref="AG57">IF(AB57="YES","FAIL",_xlfn.IFS($Y57="-","-",$Y57="NO","PASS",$Z57="YES","FAIL",$AC57="NO","PASS",$AC57="YES","FAIL"))</f>
        <v>FAIL</v>
      </c>
      <c r="AH57" s="125" t="str" cm="1">
        <f t="array" ref="AH57">_xlfn.IFS($Y57="-","-",$Y57="NO","PASS",$Z57="YES","FAIL",$AC57="NO","PASS",$AC57="YES","FAIL")</f>
        <v>FAIL</v>
      </c>
      <c r="AI57" s="125" t="str" cm="1">
        <f t="array" ref="AI57">IF(AB57="YES","FAIL",_xlfn.SWITCH(Z57,"-","-","NO","PASS","YES","FAIL","N/A","PASS"))</f>
        <v>PASS</v>
      </c>
      <c r="AJ57" s="125" t="str">
        <f t="shared" si="15"/>
        <v>FAIL</v>
      </c>
      <c r="AK57" s="125" t="str" cm="1">
        <f t="array" ref="AK57">_xlfn.SWITCH(AD57,"-","-","NO","PASS","YES","FAIL","N/A","PASS")</f>
        <v>PASS</v>
      </c>
      <c r="AL57" s="125" t="str">
        <f t="shared" si="16"/>
        <v>PASS</v>
      </c>
      <c r="AM57" s="60"/>
      <c r="AN57" s="2"/>
    </row>
    <row r="58" spans="1:40" ht="28.5" customHeight="1" x14ac:dyDescent="0.25">
      <c r="N58" s="191" t="s">
        <v>298</v>
      </c>
      <c r="O58" s="192"/>
      <c r="P58" s="196">
        <f>SUM(P11:P57)</f>
        <v>5</v>
      </c>
      <c r="AN58" s="2"/>
    </row>
    <row r="59" spans="1:40" x14ac:dyDescent="0.25">
      <c r="N59" s="193"/>
      <c r="O59" s="194"/>
      <c r="P59" s="197"/>
      <c r="W59" s="31" t="s">
        <v>299</v>
      </c>
      <c r="X59" s="57">
        <f>SUM(X11:X57)</f>
        <v>0</v>
      </c>
      <c r="AN59" s="2"/>
    </row>
    <row r="60" spans="1:40" ht="15.75" thickBot="1" x14ac:dyDescent="0.3">
      <c r="N60" s="195"/>
      <c r="O60" s="146"/>
      <c r="P60" s="198"/>
      <c r="AN60" s="2"/>
    </row>
    <row r="61" spans="1:40" x14ac:dyDescent="0.25">
      <c r="X61" s="31"/>
      <c r="AN61" s="2"/>
    </row>
    <row r="62" spans="1:40" x14ac:dyDescent="0.25">
      <c r="AN62" s="2"/>
    </row>
    <row r="63" spans="1:40" x14ac:dyDescent="0.25">
      <c r="AN63" s="2"/>
    </row>
    <row r="64" spans="1:40" x14ac:dyDescent="0.25">
      <c r="AN64" s="2"/>
    </row>
  </sheetData>
  <sheetProtection algorithmName="SHA-512" hashValue="0qdY4oFroWMqYVkSVB7tk7Qz0JwkCBUwx0Mw7qa8ctVf5M0h1fMXGmg/5zsUAawZ1uNGzC1E17ksudUaJ0H36g==" saltValue="jvizR2Uj+qxZD0W0EjPE5Q==" spinCount="100000" sheet="1" objects="1" scenarios="1"/>
  <autoFilter ref="A10:AL57" xr:uid="{CC55E16B-CF57-4A52-88F7-BC649FD29691}"/>
  <mergeCells count="73">
    <mergeCell ref="N58:O60"/>
    <mergeCell ref="P58:P60"/>
    <mergeCell ref="O39:O41"/>
    <mergeCell ref="P39:P41"/>
    <mergeCell ref="I40:I41"/>
    <mergeCell ref="P55:P57"/>
    <mergeCell ref="I53:I54"/>
    <mergeCell ref="O55:O57"/>
    <mergeCell ref="O53:O54"/>
    <mergeCell ref="P46:P52"/>
    <mergeCell ref="P53:P54"/>
    <mergeCell ref="I46:I48"/>
    <mergeCell ref="A11:A32"/>
    <mergeCell ref="A33:A57"/>
    <mergeCell ref="B42:B45"/>
    <mergeCell ref="B46:B52"/>
    <mergeCell ref="B53:B54"/>
    <mergeCell ref="B55:B57"/>
    <mergeCell ref="B24:B28"/>
    <mergeCell ref="B29:B32"/>
    <mergeCell ref="B33:B38"/>
    <mergeCell ref="B11:B15"/>
    <mergeCell ref="B16:B23"/>
    <mergeCell ref="B39:B41"/>
    <mergeCell ref="C16:C18"/>
    <mergeCell ref="O29:O32"/>
    <mergeCell ref="J29:J30"/>
    <mergeCell ref="J31:J32"/>
    <mergeCell ref="J27:J28"/>
    <mergeCell ref="I27:I28"/>
    <mergeCell ref="C29:C32"/>
    <mergeCell ref="C53:C54"/>
    <mergeCell ref="C33:C38"/>
    <mergeCell ref="C42:C45"/>
    <mergeCell ref="C46:C52"/>
    <mergeCell ref="C39:C41"/>
    <mergeCell ref="X55:X57"/>
    <mergeCell ref="I55:I57"/>
    <mergeCell ref="Y9:AL9"/>
    <mergeCell ref="Q9:W9"/>
    <mergeCell ref="O46:O52"/>
    <mergeCell ref="O42:O45"/>
    <mergeCell ref="O33:O38"/>
    <mergeCell ref="O11:O15"/>
    <mergeCell ref="O16:O23"/>
    <mergeCell ref="O24:O28"/>
    <mergeCell ref="P11:P15"/>
    <mergeCell ref="P16:P23"/>
    <mergeCell ref="X39:X40"/>
    <mergeCell ref="X42:X45"/>
    <mergeCell ref="X46:X52"/>
    <mergeCell ref="X53:X54"/>
    <mergeCell ref="X11:X15"/>
    <mergeCell ref="X16:X23"/>
    <mergeCell ref="X24:X28"/>
    <mergeCell ref="X29:X32"/>
    <mergeCell ref="X33:X38"/>
    <mergeCell ref="A9:E9"/>
    <mergeCell ref="I9:J9"/>
    <mergeCell ref="N9:P9"/>
    <mergeCell ref="F9:H9"/>
    <mergeCell ref="P42:P45"/>
    <mergeCell ref="I29:I30"/>
    <mergeCell ref="J42:J44"/>
    <mergeCell ref="I42:I44"/>
    <mergeCell ref="I36:I38"/>
    <mergeCell ref="J37:J38"/>
    <mergeCell ref="I34:I35"/>
    <mergeCell ref="P24:P28"/>
    <mergeCell ref="P29:P32"/>
    <mergeCell ref="P33:P38"/>
    <mergeCell ref="C19:C20"/>
    <mergeCell ref="C21:C22"/>
  </mergeCells>
  <conditionalFormatting sqref="Q33:Q34">
    <cfRule type="expression" dxfId="0" priority="1">
      <formula>"O(E11=$BA$1;E11=$BC$1;E11=$BE$1)"</formula>
    </cfRule>
  </conditionalFormatting>
  <dataValidations count="8">
    <dataValidation type="list" allowBlank="1" showInputMessage="1" showErrorMessage="1" sqref="Z22:AA33 AB23:AB26 AC13:AD29 AC30:AC33 AB19:AB21 Z17:Z21 AA16:AA21 AB13:AB17 Z11:AD12 Z13:AA15 Y16:Z16 AB31:AB32 AB38 AB53:AB57 AC36:AC57 Z36:AA57 AD30:AD57" xr:uid="{E5AE1DAA-7B0E-42E2-AB10-A68E3DF6618B}">
      <formula1>$AY$4:$AY$9</formula1>
    </dataValidation>
    <dataValidation type="list" allowBlank="1" showInputMessage="1" showErrorMessage="1" sqref="AB18 Y17:Y33 AB22 AB39:AB52 AB36:AB37 Y11:Y15 AB33 AB27:AB30 Y36:Y57" xr:uid="{9F867284-B8E1-4470-83F7-A96F14C37EC5}">
      <formula1>$AY$4:$AY$8</formula1>
    </dataValidation>
    <dataValidation type="list" allowBlank="1" showInputMessage="1" showErrorMessage="1" sqref="AB34:AB35 Y34:Y35" xr:uid="{0A958BE8-B8A7-45E1-B4CD-7BC1FD3B9C9F}">
      <formula1>$AT$4:$AT$8</formula1>
    </dataValidation>
    <dataValidation type="list" allowBlank="1" showInputMessage="1" showErrorMessage="1" sqref="AC34:AC35 Z34:AA35" xr:uid="{3F265230-4754-4D7C-A237-6924BD0A652D}">
      <formula1>$AT$4:$AT$9</formula1>
    </dataValidation>
    <dataValidation type="list" allowBlank="1" showInputMessage="1" showErrorMessage="1" sqref="Q11:Q57" xr:uid="{9AA09108-E7AB-4FF4-894B-1A4630E5F3D3}">
      <formula1>IF(OR(F11=$AQ$1,F11=$AS$1,F11=$AU$1),$AP$4,$AP$2:$AP$3)</formula1>
    </dataValidation>
    <dataValidation type="list" allowBlank="1" showInputMessage="1" showErrorMessage="1" sqref="R11:R57" xr:uid="{7349396A-AADC-4E6C-813E-0551A48EDB75}">
      <formula1>IF(OR(F11=$AQ$1,F11=$AS$1,F11=$AT$1,F11=$AU$1),$AP$8,$AP$5:$AP$7)</formula1>
    </dataValidation>
    <dataValidation type="list" allowBlank="1" showInputMessage="1" showErrorMessage="1" sqref="F11:F57" xr:uid="{814B9FF8-1B5C-46D5-8728-A161D0B43AFA}">
      <formula1>$BB$1:$BF$1</formula1>
    </dataValidation>
    <dataValidation type="list" allowBlank="1" showInputMessage="1" showErrorMessage="1" sqref="G11:G57" xr:uid="{9ABD2620-6ECE-41B1-A4F3-2BF19552CD54}">
      <formula1>$AP$2:$AP$4</formula1>
    </dataValidation>
  </dataValidations>
  <hyperlinks>
    <hyperlink ref="Y8" r:id="rId1" display="https://www.udv.de/resource/blob/137108/de1eaecaecae147ff1574f42f8364999/125-e-distraction-due-to-vehicle-operation-data.pdf" xr:uid="{FBA8F849-5A1C-44E7-BC85-E7ED128DF8B2}"/>
  </hyperlinks>
  <pageMargins left="0.25" right="0.25" top="0.75" bottom="0.75" header="0.3" footer="0.3"/>
  <pageSetup paperSize="8" scale="57" fitToWidth="0" orientation="landscape" r:id="rId2"/>
  <headerFooter>
    <oddHeader>&amp;L&amp;"Arial"&amp;8&amp;K000000 INTERNAL&amp;1#_x000D_</oddHeader>
  </headerFooter>
  <drawing r:id="rId3"/>
  <legacy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778dc3-f09c-458e-8857-afcef2d34b10" xsi:nil="true"/>
    <lcf76f155ced4ddcb4097134ff3c332f xmlns="4c2bae30-dd35-4efd-9de9-4c884b9f4564">
      <Terms xmlns="http://schemas.microsoft.com/office/infopath/2007/PartnerControls"/>
    </lcf76f155ced4ddcb4097134ff3c332f>
    <sorting xmlns="4c2bae30-dd35-4efd-9de9-4c884b9f4564" xsi:nil="true"/>
    <Versionchanges xmlns="4c2bae30-dd35-4efd-9de9-4c884b9f4564" xsi:nil="true"/>
    <VersionChanges0 xmlns="4c2bae30-dd35-4efd-9de9-4c884b9f4564" xsi:nil="true"/>
  </documentManagement>
</p:properties>
</file>

<file path=customXml/item3.xml><?xml version="1.0" encoding="utf-8"?>
<SyracuseOfficeCustomData>{"createMode":"plain_doc","forceRefresh":"0"}</SyracuseOfficeCustomDat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69F391B22B80499A00E4DEFBF5E652" ma:contentTypeVersion="19" ma:contentTypeDescription="Create a new document." ma:contentTypeScope="" ma:versionID="942209f32da2f1ec0434d64129f36496">
  <xsd:schema xmlns:xsd="http://www.w3.org/2001/XMLSchema" xmlns:xs="http://www.w3.org/2001/XMLSchema" xmlns:p="http://schemas.microsoft.com/office/2006/metadata/properties" xmlns:ns2="4c2bae30-dd35-4efd-9de9-4c884b9f4564" xmlns:ns3="97f1e0a5-694c-4c69-a89e-558e5a385c20" xmlns:ns4="ee778dc3-f09c-458e-8857-afcef2d34b10" targetNamespace="http://schemas.microsoft.com/office/2006/metadata/properties" ma:root="true" ma:fieldsID="651ccfaf99ebc3a33f709c2e8627f5b8" ns2:_="" ns3:_="" ns4:_="">
    <xsd:import namespace="4c2bae30-dd35-4efd-9de9-4c884b9f4564"/>
    <xsd:import namespace="97f1e0a5-694c-4c69-a89e-558e5a385c20"/>
    <xsd:import namespace="ee778dc3-f09c-458e-8857-afcef2d34b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sorting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Versionchanges" minOccurs="0"/>
                <xsd:element ref="ns2:VersionChanges0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2bae30-dd35-4efd-9de9-4c884b9f45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sorting" ma:index="10" nillable="true" ma:displayName="sorting" ma:indexed="true" ma:internalName="sorting">
      <xsd:simpleType>
        <xsd:restriction base="dms:Number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Versionchanges" ma:index="20" nillable="true" ma:displayName="Version changes" ma:format="Dropdown" ma:internalName="Versionchanges">
      <xsd:simpleType>
        <xsd:restriction base="dms:Note">
          <xsd:maxLength value="255"/>
        </xsd:restriction>
      </xsd:simpleType>
    </xsd:element>
    <xsd:element name="VersionChanges0" ma:index="21" nillable="true" ma:displayName="Version Changes" ma:format="Dropdown" ma:internalName="VersionChanges0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bf6c9af-4717-4cf7-a1e0-12f9a045727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f1e0a5-694c-4c69-a89e-558e5a385c2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778dc3-f09c-458e-8857-afcef2d34b10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aca87148-928d-4233-bb7c-b30d63666fd4}" ma:internalName="TaxCatchAll" ma:showField="CatchAllData" ma:web="ee778dc3-f09c-458e-8857-afcef2d34b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FFAEB0-5B15-480E-9D51-534DCABB00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4DC3B0-38AA-4084-B439-E39CA09966DD}">
  <ds:schemaRefs>
    <ds:schemaRef ds:uri="http://www.w3.org/XML/1998/namespace"/>
    <ds:schemaRef ds:uri="http://purl.org/dc/elements/1.1/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0582645-4965-495b-b044-dddba5dcdd00"/>
    <ds:schemaRef ds:uri="649bb39b-4853-4761-ba19-37037b90064a"/>
    <ds:schemaRef ds:uri="http://purl.org/dc/terms/"/>
    <ds:schemaRef ds:uri="ee778dc3-f09c-458e-8857-afcef2d34b10"/>
    <ds:schemaRef ds:uri="4c2bae30-dd35-4efd-9de9-4c884b9f4564"/>
  </ds:schemaRefs>
</ds:datastoreItem>
</file>

<file path=customXml/itemProps3.xml><?xml version="1.0" encoding="utf-8"?>
<ds:datastoreItem xmlns:ds="http://schemas.openxmlformats.org/officeDocument/2006/customXml" ds:itemID="{42FDEE76-9ADE-478D-92E9-7586528BBBFB}">
  <ds:schemaRefs/>
</ds:datastoreItem>
</file>

<file path=customXml/itemProps4.xml><?xml version="1.0" encoding="utf-8"?>
<ds:datastoreItem xmlns:ds="http://schemas.openxmlformats.org/officeDocument/2006/customXml" ds:itemID="{2C99A2F9-DC41-46EF-BA6B-DA26110388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2bae30-dd35-4efd-9de9-4c884b9f4564"/>
    <ds:schemaRef ds:uri="97f1e0a5-694c-4c69-a89e-558e5a385c20"/>
    <ds:schemaRef ds:uri="ee778dc3-f09c-458e-8857-afcef2d34b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501eca1-87bf-404d-9090-4f3d6ac13224}" enabled="1" method="Standard" siteId="{95579480-b619-4d86-9f0d-74f0cdef4bfb}" removed="0"/>
  <clbl:label id="{b1c9b508-7c6e-42bd-bedf-808292653d6c}" enabled="1" method="Standard" siteId="{2882be50-2012-4d88-ac86-544124e120c8}" contentBits="3" removed="0"/>
  <clbl:label id="{c6c1f669-4b64-4201-8f27-c2df2db14104}" enabled="1" method="Standard" siteId="{1aa38cc4-7106-4d3e-b63e-68f109713a73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Change log</vt:lpstr>
      <vt:lpstr>Action list</vt:lpstr>
      <vt:lpstr>SD-204 v1.0 - October 2025</vt:lpstr>
      <vt:lpstr>'SD-204 v1.0 - October 2025'!Área_de_impresión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Adriano Palao</dc:creator>
  <cp:keywords/>
  <dc:description/>
  <cp:lastModifiedBy>Adriano Palao</cp:lastModifiedBy>
  <cp:revision/>
  <dcterms:created xsi:type="dcterms:W3CDTF">2023-11-15T10:50:12Z</dcterms:created>
  <dcterms:modified xsi:type="dcterms:W3CDTF">2025-10-24T10:46:10Z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0x0101006B69F391B22B80499A00E4DEFBF5E652</vt:lpwstr>
  </property>
  <property fmtid="{D5CDD505-2E9C-101B-9397-08002B2CF9AE}" pid="3" name="MediaServiceImageTags">
    <vt:lpwstr/>
  </property>
  <property fmtid="{D5CDD505-2E9C-101B-9397-08002B2CF9AE}" pid="4" name="MSIP_Label_6501eca1-87bf-404d-9090-4f3d6ac13224_Enabled">
    <vt:lpwstr>true</vt:lpwstr>
  </property>
  <property fmtid="{D5CDD505-2E9C-101B-9397-08002B2CF9AE}" pid="5" name="MSIP_Label_6501eca1-87bf-404d-9090-4f3d6ac13224_SetDate">
    <vt:lpwstr>2024-03-13T07:57:33Z</vt:lpwstr>
  </property>
  <property fmtid="{D5CDD505-2E9C-101B-9397-08002B2CF9AE}" pid="6" name="MSIP_Label_6501eca1-87bf-404d-9090-4f3d6ac13224_Method">
    <vt:lpwstr>Standard</vt:lpwstr>
  </property>
  <property fmtid="{D5CDD505-2E9C-101B-9397-08002B2CF9AE}" pid="7" name="MSIP_Label_6501eca1-87bf-404d-9090-4f3d6ac13224_Name">
    <vt:lpwstr>Confidential Standard</vt:lpwstr>
  </property>
  <property fmtid="{D5CDD505-2E9C-101B-9397-08002B2CF9AE}" pid="8" name="MSIP_Label_6501eca1-87bf-404d-9090-4f3d6ac13224_SiteId">
    <vt:lpwstr>95579480-b619-4d86-9f0d-74f0cdef4bfb</vt:lpwstr>
  </property>
  <property fmtid="{D5CDD505-2E9C-101B-9397-08002B2CF9AE}" pid="9" name="MSIP_Label_6501eca1-87bf-404d-9090-4f3d6ac13224_ActionId">
    <vt:lpwstr>f08b8cd8-7c43-4b42-833a-9764f23a6150</vt:lpwstr>
  </property>
  <property fmtid="{D5CDD505-2E9C-101B-9397-08002B2CF9AE}" pid="10" name="MSIP_Label_6501eca1-87bf-404d-9090-4f3d6ac13224_ContentBits">
    <vt:lpwstr>2</vt:lpwstr>
  </property>
  <property fmtid="{D5CDD505-2E9C-101B-9397-08002B2CF9AE}" pid="11" name="MSIP_Label_924dbb1d-991d-4bbd-aad5-33bac1d8ffaf_Enabled">
    <vt:lpwstr>true</vt:lpwstr>
  </property>
  <property fmtid="{D5CDD505-2E9C-101B-9397-08002B2CF9AE}" pid="12" name="MSIP_Label_924dbb1d-991d-4bbd-aad5-33bac1d8ffaf_SetDate">
    <vt:lpwstr>2024-10-29T08:18:07Z</vt:lpwstr>
  </property>
  <property fmtid="{D5CDD505-2E9C-101B-9397-08002B2CF9AE}" pid="13" name="MSIP_Label_924dbb1d-991d-4bbd-aad5-33bac1d8ffaf_Method">
    <vt:lpwstr>Standard</vt:lpwstr>
  </property>
  <property fmtid="{D5CDD505-2E9C-101B-9397-08002B2CF9AE}" pid="14" name="MSIP_Label_924dbb1d-991d-4bbd-aad5-33bac1d8ffaf_Name">
    <vt:lpwstr>924dbb1d-991d-4bbd-aad5-33bac1d8ffaf</vt:lpwstr>
  </property>
  <property fmtid="{D5CDD505-2E9C-101B-9397-08002B2CF9AE}" pid="15" name="MSIP_Label_924dbb1d-991d-4bbd-aad5-33bac1d8ffaf_SiteId">
    <vt:lpwstr>9652d7c2-1ccf-4940-8151-4a92bd474ed0</vt:lpwstr>
  </property>
  <property fmtid="{D5CDD505-2E9C-101B-9397-08002B2CF9AE}" pid="16" name="MSIP_Label_924dbb1d-991d-4bbd-aad5-33bac1d8ffaf_ActionId">
    <vt:lpwstr>0248c419-471d-42ec-b24a-ceaa46ddcdad</vt:lpwstr>
  </property>
  <property fmtid="{D5CDD505-2E9C-101B-9397-08002B2CF9AE}" pid="17" name="MSIP_Label_924dbb1d-991d-4bbd-aad5-33bac1d8ffaf_ContentBits">
    <vt:lpwstr>0</vt:lpwstr>
  </property>
</Properties>
</file>